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https://sagov-my.sharepoint.com/personal/debbie_talbot_sa_gov_au/Documents/Website Publications/REPS/"/>
    </mc:Choice>
  </mc:AlternateContent>
  <xr:revisionPtr revIDLastSave="0" documentId="8_{7CDDA9A1-810D-46FF-8B94-EF586A04DDDE}" xr6:coauthVersionLast="47" xr6:coauthVersionMax="47" xr10:uidLastSave="{00000000-0000-0000-0000-000000000000}"/>
  <bookViews>
    <workbookView xWindow="28680" yWindow="-120" windowWidth="38640" windowHeight="21240" activeTab="6" xr2:uid="{00000000-000D-0000-FFFF-FFFF00000000}"/>
  </bookViews>
  <sheets>
    <sheet name="Instructions" sheetId="24" r:id="rId1"/>
    <sheet name="Records" sheetId="18" r:id="rId2"/>
    <sheet name="a-Normal Year" sheetId="15" r:id="rId3"/>
    <sheet name="b-Measured" sheetId="23" r:id="rId4"/>
    <sheet name="Persistence Model" sheetId="22" r:id="rId5"/>
    <sheet name="ESS lookups" sheetId="21" r:id="rId6"/>
    <sheet name="Lookups" sheetId="20" r:id="rId7"/>
  </sheets>
  <definedNames>
    <definedName name="ANZSIC_div">Lookups!$C$9:$C$27</definedName>
    <definedName name="dust">Lookups!$A$83:$A$84</definedName>
    <definedName name="hardness">Lookups!$A$87:$A$88</definedName>
    <definedName name="location">Lookups!$A$75:$A$76</definedName>
    <definedName name="Methods">Lookups!$A$53:$A$54</definedName>
    <definedName name="modelapproach">Lookups!$A$57:$A$58</definedName>
    <definedName name="operation">Lookups!$A$79:$A$80</definedName>
    <definedName name="persistence">Lookups!$A$91:$A$93</definedName>
    <definedName name="projects">Lookups!$A$61:$A$72</definedName>
  </definedNames>
  <calcPr calcId="191028"/>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3" i="15" l="1"/>
  <c r="B14" i="22"/>
  <c r="D14" i="22"/>
  <c r="F14" i="22"/>
  <c r="H14" i="22"/>
  <c r="J14" i="22"/>
  <c r="B16" i="22"/>
  <c r="C14" i="22"/>
  <c r="E14" i="22"/>
  <c r="G14" i="22"/>
  <c r="I14" i="22"/>
  <c r="B15" i="22"/>
  <c r="B19" i="22"/>
  <c r="B34" i="15"/>
  <c r="B20" i="22"/>
  <c r="B35" i="15"/>
  <c r="B21" i="22"/>
  <c r="B36" i="15"/>
  <c r="B22" i="22"/>
  <c r="B37" i="15"/>
  <c r="B23" i="22"/>
  <c r="B38" i="15"/>
  <c r="B24" i="22"/>
  <c r="B39" i="15"/>
  <c r="B25" i="22"/>
  <c r="B40" i="15"/>
  <c r="B26" i="22"/>
  <c r="B41" i="15"/>
  <c r="B27" i="22"/>
  <c r="B42" i="15"/>
  <c r="B28" i="22"/>
  <c r="B43" i="15"/>
  <c r="B28" i="23"/>
  <c r="F23" i="21"/>
  <c r="F21" i="21"/>
  <c r="F20" i="21"/>
  <c r="B10" i="23"/>
  <c r="B29" i="23"/>
  <c r="B15" i="23"/>
  <c r="B30" i="23"/>
  <c r="B10" i="15"/>
  <c r="B15" i="15"/>
  <c r="B25" i="15"/>
  <c r="B20" i="15"/>
  <c r="G20" i="21"/>
  <c r="G21" i="21"/>
  <c r="G22" i="21"/>
  <c r="G23" i="21"/>
  <c r="G24" i="21"/>
  <c r="G25" i="21"/>
  <c r="F26" i="21"/>
  <c r="G26" i="21"/>
  <c r="B51" i="15"/>
  <c r="B50" i="15"/>
  <c r="F22" i="21"/>
  <c r="F24" i="21"/>
  <c r="F25" i="21"/>
  <c r="B39" i="18"/>
  <c r="B38" i="18"/>
  <c r="C27" i="20"/>
  <c r="C26" i="20"/>
  <c r="C25" i="20"/>
  <c r="C24" i="20"/>
  <c r="C23" i="20"/>
  <c r="C22" i="20"/>
  <c r="C21" i="20"/>
  <c r="C20" i="20"/>
  <c r="C19" i="20"/>
  <c r="C18" i="20"/>
  <c r="C17" i="20"/>
  <c r="C16" i="20"/>
  <c r="C15" i="20"/>
  <c r="C14" i="20"/>
  <c r="C13" i="20"/>
  <c r="C12" i="20"/>
  <c r="C11" i="20"/>
  <c r="C10" i="20"/>
  <c r="C9" i="20"/>
  <c r="B53" i="15"/>
  <c r="B52" i="15"/>
  <c r="B54" i="15"/>
  <c r="B30" i="22"/>
  <c r="B33" i="15"/>
  <c r="B26" i="18"/>
</calcChain>
</file>

<file path=xl/sharedStrings.xml><?xml version="1.0" encoding="utf-8"?>
<sst xmlns="http://schemas.openxmlformats.org/spreadsheetml/2006/main" count="434" uniqueCount="289">
  <si>
    <t>Retailer Energy Productivity Scheme
CD1 compliance tool</t>
  </si>
  <si>
    <t>Instructions</t>
  </si>
  <si>
    <t>General instructions</t>
  </si>
  <si>
    <t>Cells formatted like this are data entry - please manually enter the data relevant to your project in these cells</t>
  </si>
  <si>
    <t>Cells formatted like this are calculated - please do not change these cells unless importing information from an external calculator</t>
  </si>
  <si>
    <t>Cells formatted like this are outputs - please do not change these cells</t>
  </si>
  <si>
    <t>Entering data</t>
  </si>
  <si>
    <t>Sheet "Records"</t>
  </si>
  <si>
    <t>This sheet contains all the data records required for a CD1 activity.</t>
  </si>
  <si>
    <t>Fill in all the data entry cells on this sheet.</t>
  </si>
  <si>
    <t>Sheet "a-Normal Year"</t>
  </si>
  <si>
    <t>This sheet records your calculations if you have used a Normal Year method to calculate energy savings.</t>
  </si>
  <si>
    <t>Complete the data entry cells as required - if the project uses both electricity and gas, you must complete both sections.</t>
  </si>
  <si>
    <t>This sheet records model outputs only - it does not include energy modelling. You will need to build Baseline and Operating Energy Models in appropriate modelling software to complete this sheet.</t>
  </si>
  <si>
    <t>Decay factors for energy savings either use information from the "Persistence Model" sheet in this workbook, the default factors specified in the regulation, or manually entered decay factors derived from an approved external persistence model.</t>
  </si>
  <si>
    <t>Sheet "b-Measured"</t>
  </si>
  <si>
    <t>This sheet records your calculations if you have used the Measured method to calculate energy savings.</t>
  </si>
  <si>
    <t>This sheet records model outputs only - it does not include energy modelling. You will need to build a Baseline Energy Model in appropriate modelling software to complete this sheet.</t>
  </si>
  <si>
    <t>Sheet "Persistence Model"</t>
  </si>
  <si>
    <t>This sheet may be used to determine decay factors and equipment lifetime for a Normal Year Energy Savings calculation.</t>
  </si>
  <si>
    <t>Complete the data entry cells for the activity as required.</t>
  </si>
  <si>
    <t>The sheet will calculate an appropriate equipment lifetime and decay factors for your project, based on the project type.</t>
  </si>
  <si>
    <t>Record reporting requirements</t>
  </si>
  <si>
    <t>Activity records</t>
  </si>
  <si>
    <t>Entry</t>
  </si>
  <si>
    <t>Units</t>
  </si>
  <si>
    <t>Notes</t>
  </si>
  <si>
    <t>Site details</t>
  </si>
  <si>
    <t>Site Name</t>
  </si>
  <si>
    <t>Test</t>
  </si>
  <si>
    <t>As specified in CD1 section 6</t>
  </si>
  <si>
    <t>Site Address: Suite/Unit/Floor (if applicable)</t>
  </si>
  <si>
    <t>Suite 1</t>
  </si>
  <si>
    <t>Record premises where activity as specified in CD1 section 6.</t>
  </si>
  <si>
    <t>Site Address: Street number and name</t>
  </si>
  <si>
    <t>1 Test St</t>
  </si>
  <si>
    <t>Record address of activity as specified in CD1 section 6.</t>
  </si>
  <si>
    <t>Site Address: Locality/suburb</t>
  </si>
  <si>
    <t>Test suburb</t>
  </si>
  <si>
    <t>Site Address: Postcode</t>
  </si>
  <si>
    <t>Premises ANZSIC classification</t>
  </si>
  <si>
    <t>E: CONSTRUCTION</t>
  </si>
  <si>
    <t>Activity details</t>
  </si>
  <si>
    <t>Date of Activity</t>
  </si>
  <si>
    <t>[add ineligible activities here - lighting + solar power]</t>
  </si>
  <si>
    <t>Measurement and Verification details</t>
  </si>
  <si>
    <t>Measurement and Verification Professional name</t>
  </si>
  <si>
    <t>test</t>
  </si>
  <si>
    <t>The name of the Professional for this activity</t>
  </si>
  <si>
    <t>Measurement and Verification plan completed and retained</t>
  </si>
  <si>
    <t>Yes</t>
  </si>
  <si>
    <t>Measurement and Verification plan development date</t>
  </si>
  <si>
    <t>Must be prior to Date of Activity as specified in CD1 section 6</t>
  </si>
  <si>
    <t>Explanatory reasoning completed and retained</t>
  </si>
  <si>
    <t>Explanatory reasoning confirms approach is appropriate</t>
  </si>
  <si>
    <t>As specified in CD1 section 3(2).</t>
  </si>
  <si>
    <t>Energy savings</t>
  </si>
  <si>
    <t>Calculation method used</t>
  </si>
  <si>
    <t>Measured Energy Savings</t>
  </si>
  <si>
    <t>Options are Normal Year or Measured as per CD1 section 1</t>
  </si>
  <si>
    <t>Normalised Energy Savings</t>
  </si>
  <si>
    <t>GJ</t>
  </si>
  <si>
    <t>Calculated using data entered on relevant sheet for this method</t>
  </si>
  <si>
    <t>[check that this doesn’t exceed max]</t>
  </si>
  <si>
    <t>Have retained a copy of data used</t>
  </si>
  <si>
    <t>Have retained a copy of assumptions used</t>
  </si>
  <si>
    <t>Where relevant:</t>
  </si>
  <si>
    <t>Describe calculator used (eg Excel, R, etc)</t>
  </si>
  <si>
    <t>Have retained a completed copy of calculator used</t>
  </si>
  <si>
    <t>Have retained a copy of input settings for calculator</t>
  </si>
  <si>
    <t>Have retained a copy of output settings for calculator</t>
  </si>
  <si>
    <t>Have retained a copy of programming settings for calculator</t>
  </si>
  <si>
    <t/>
  </si>
  <si>
    <t>ESCOSA use only:</t>
  </si>
  <si>
    <t>M&amp;V plan completed before Activity</t>
  </si>
  <si>
    <t>Admin use - do not alter</t>
  </si>
  <si>
    <t>All M&amp;V record details completed</t>
  </si>
  <si>
    <t>Normalised Savings Calculations</t>
  </si>
  <si>
    <t>Normal Year Energy Savings method</t>
  </si>
  <si>
    <t>Data</t>
  </si>
  <si>
    <t>Baseline Energy Model (electricity) details</t>
  </si>
  <si>
    <t>Baseline Energy Model (electricity) approach</t>
  </si>
  <si>
    <t>Regression Analysis</t>
  </si>
  <si>
    <t>Options are Estimate of the Mean or Regression Analysis</t>
  </si>
  <si>
    <t>Relative precision of estimate at 90% confidence level</t>
  </si>
  <si>
    <t>Statistical calculation for model (keep record of calculation)</t>
  </si>
  <si>
    <t>Baseline Energy Model (electricity) consumption</t>
  </si>
  <si>
    <t>MWh</t>
  </si>
  <si>
    <t>Model output</t>
  </si>
  <si>
    <t>Accuracy Factor (calculated from lookup)</t>
  </si>
  <si>
    <t>From ESS rule Table A23. See Accuracy Factor worksheet.</t>
  </si>
  <si>
    <t>Baseline Energy Model (gas) details</t>
  </si>
  <si>
    <t>Baseline Energy Model (gas) approach</t>
  </si>
  <si>
    <t>Baseline Energy Model (gas) consumption</t>
  </si>
  <si>
    <t>Operating Energy Model (electricity) details</t>
  </si>
  <si>
    <t>Operating Energy Model (electricity) approach</t>
  </si>
  <si>
    <t>Operating Energy Model (electricity) consumption</t>
  </si>
  <si>
    <t>Operating Energy Model (gas) details</t>
  </si>
  <si>
    <t>Operating Energy Model (gas) approach</t>
  </si>
  <si>
    <t>Operating Energy Model (gas) consumption</t>
  </si>
  <si>
    <t>Counted Energy Savings</t>
  </si>
  <si>
    <t>Counted energy savings</t>
  </si>
  <si>
    <t>The total Normalised Energy Savings that have been credited in previous years or as a separate Activity for any equipment within the measurement boundary of the Activity.</t>
  </si>
  <si>
    <t>Decay Factor</t>
  </si>
  <si>
    <t>Persistence model used</t>
  </si>
  <si>
    <t>Yes - persistence model in this spreadsheet</t>
  </si>
  <si>
    <t>Option: Yes/No. Selecting No will revert to default decay factors from ESS rule Table A16</t>
  </si>
  <si>
    <t>Which model and version did you use (external model only)</t>
  </si>
  <si>
    <t>[external model only - eg ESS PIAM&amp;V tool version 2.2]</t>
  </si>
  <si>
    <t>Leave blank if you use the default values or the persistence model in this workbook.</t>
  </si>
  <si>
    <t>Maximum Time Period for forward creation</t>
  </si>
  <si>
    <t>years</t>
  </si>
  <si>
    <t>Decay Factor year 1</t>
  </si>
  <si>
    <t>Note - these annual decay factors are calculated using the "Persistence model" sheet. Overwrite these values if using an external persistence model</t>
  </si>
  <si>
    <t>Decay Factor year 2</t>
  </si>
  <si>
    <t>Decay Factor year 3</t>
  </si>
  <si>
    <t>Decay Factor year 4</t>
  </si>
  <si>
    <t>Decay Factor year 5</t>
  </si>
  <si>
    <t>Decay Factor year 6</t>
  </si>
  <si>
    <t>Decay Factor year 7</t>
  </si>
  <si>
    <t>Decay Factor year 8</t>
  </si>
  <si>
    <t>Decay Factor year 9</t>
  </si>
  <si>
    <t>Decay Factor year 10</t>
  </si>
  <si>
    <t>Other factors</t>
  </si>
  <si>
    <t>Gas Normalisation Factor</t>
  </si>
  <si>
    <t>specified in CD1 section 7.</t>
  </si>
  <si>
    <t>Productivity Factor</t>
  </si>
  <si>
    <t>Activity savings calculations</t>
  </si>
  <si>
    <t>Normal Year Electricity Savings</t>
  </si>
  <si>
    <t>Normal Year Gas Savings</t>
  </si>
  <si>
    <t>Normalised Electricity Savings</t>
  </si>
  <si>
    <t>specified in CD1 section 7. Use minimum accuracy factor of Baseline and Operating Energy Models - Electricity</t>
  </si>
  <si>
    <t>Normalised Gas Savings</t>
  </si>
  <si>
    <t>specified in CD1 section 7. Use minimum accuracy factor of Baseline and Operating Energy Models - Gas</t>
  </si>
  <si>
    <t>Measured Energy Savings method</t>
  </si>
  <si>
    <t>Measured energy use</t>
  </si>
  <si>
    <t>Measured electricity consumption</t>
  </si>
  <si>
    <t>Measured gas consumption</t>
  </si>
  <si>
    <t xml:space="preserve"> The total Normalised Energy Savings that have been credited in previous years or as a separate Activity for any equipment within the measurement boundary of the Activity.</t>
  </si>
  <si>
    <t>Measured Electricity Savings</t>
  </si>
  <si>
    <t>Measured Gas Savings</t>
  </si>
  <si>
    <t>Persistence model</t>
  </si>
  <si>
    <t>Determine equipment lifetime for Normal Year Energy Savings calculations.</t>
  </si>
  <si>
    <t>Model inputs</t>
  </si>
  <si>
    <t>Project type</t>
  </si>
  <si>
    <t>Compressed air</t>
  </si>
  <si>
    <t>Location of project</t>
  </si>
  <si>
    <t>Not on the coast (&gt; 500m away from coast)</t>
  </si>
  <si>
    <t>Operation of equipment</t>
  </si>
  <si>
    <t>Frequent (avg &gt;80 hrs/week)</t>
  </si>
  <si>
    <t>Dust levels in equipment location</t>
  </si>
  <si>
    <t>Not a dusty environment (No or infrequent dust in the air)</t>
  </si>
  <si>
    <t>Water hardness (if water is used by equipment)</t>
  </si>
  <si>
    <t>Hard water (&gt;120 mg/L salts)</t>
  </si>
  <si>
    <t>Working - DO NOT ALTER</t>
  </si>
  <si>
    <t>Base life</t>
  </si>
  <si>
    <t>Base degradation</t>
  </si>
  <si>
    <t>coast life</t>
  </si>
  <si>
    <t>coast degradation</t>
  </si>
  <si>
    <t>dust life</t>
  </si>
  <si>
    <t>dust degradation</t>
  </si>
  <si>
    <t>water life</t>
  </si>
  <si>
    <t>water degradation</t>
  </si>
  <si>
    <t>hours life</t>
  </si>
  <si>
    <t>Factors from lookups</t>
  </si>
  <si>
    <t>Aggregate annual degradation</t>
  </si>
  <si>
    <t>Lifetime</t>
  </si>
  <si>
    <t>Model outputs</t>
  </si>
  <si>
    <t>Decay Factor - Year 1</t>
  </si>
  <si>
    <t>Decay Factor - Year 2</t>
  </si>
  <si>
    <t>Decay Factor - Year 3</t>
  </si>
  <si>
    <t>Decay Factor - Year 4</t>
  </si>
  <si>
    <t>Decay Factor - Year 5</t>
  </si>
  <si>
    <t>Decay Factor - Year 6</t>
  </si>
  <si>
    <t>Decay Factor - Year 7</t>
  </si>
  <si>
    <t>Decay Factor - Year 8</t>
  </si>
  <si>
    <t>Decay Factor - Year 9</t>
  </si>
  <si>
    <t>Decay Factor - Year 10</t>
  </si>
  <si>
    <t>Maximum Time Period for Forward Creation</t>
  </si>
  <si>
    <t>Calculation factors specified in the Energy Savings Scheme rule</t>
  </si>
  <si>
    <t>Energy Savings Scheme rule date</t>
  </si>
  <si>
    <t>Check current version on ESS website  (link below)</t>
  </si>
  <si>
    <t>Check that the rule is current at ESS website</t>
  </si>
  <si>
    <t>Option: Yes/No</t>
  </si>
  <si>
    <t>https://www.ess.nsw.gov.au/Home/About-ESS/Legislation-ESS-Performance/ESS-Rule</t>
  </si>
  <si>
    <t>Note for user:</t>
  </si>
  <si>
    <t>The following tables are copied from the rule current at the date above. If the current rule has changed, you will need to update these numbers</t>
  </si>
  <si>
    <t>Convert relative precision to accuracy factor</t>
  </si>
  <si>
    <t>For reference, the first column for "energy model developed under clause 7A.2 (a)(i) is for an Estimate of the Mean model, and the second column is for Regression Analysis (and other methods).</t>
  </si>
  <si>
    <t>Copied from ESS Rule (Table A23)</t>
  </si>
  <si>
    <t>Table A23: Accuracy Factor according to energy model type and relative precision of Energy Savings estimate</t>
  </si>
  <si>
    <t>Relative precision of Electricity Savings or Gas Savings estimate at a 90% confidence level</t>
  </si>
  <si>
    <t>Accuracy Factor if an energy model developed under clause 7A.2 (a)(i) is used for the Baseline Energy Model or Operating Energy Model or both</t>
  </si>
  <si>
    <t>Accuracy Factor for all other energy models</t>
  </si>
  <si>
    <t>Working - lookup minimum</t>
  </si>
  <si>
    <t>Working - lookup maximum</t>
  </si>
  <si>
    <t>&lt; 25%</t>
  </si>
  <si>
    <t>25% - 50%</t>
  </si>
  <si>
    <t>50% - 75%</t>
  </si>
  <si>
    <t>75% - 100%</t>
  </si>
  <si>
    <t>100% - 150%</t>
  </si>
  <si>
    <t>150% - 200%</t>
  </si>
  <si>
    <t>&gt; 200%</t>
  </si>
  <si>
    <t>Default decay factors when not using a Persistence Model</t>
  </si>
  <si>
    <t>For reference, the first column is not used in the REPS CD1 method.</t>
  </si>
  <si>
    <t>Copied from ESS Rule (Table A16)</t>
  </si>
  <si>
    <t>Table A16: Decay Factors for calculating future Energy Savings under the Project Impact Assessment Method (clause 7) or  the Project Impact Assessment with Measurement and Verification Method (clause 7A)</t>
  </si>
  <si>
    <t>Year</t>
  </si>
  <si>
    <t>Energy Savings Calculated using clause 7</t>
  </si>
  <si>
    <t>Default Decay Factor for Energy Savings calculated using clause 7A</t>
  </si>
  <si>
    <t>Not applicable</t>
  </si>
  <si>
    <t>References for lookups</t>
  </si>
  <si>
    <t>Note: Do not change entries on this sheet</t>
  </si>
  <si>
    <t>ANZSIC codes</t>
  </si>
  <si>
    <t>1292.0 - Australian and New Zealand Standard Industrial Classification (ANZSIC), 2006 (Revision 1.0) (abs.gov.au)</t>
  </si>
  <si>
    <t>ANZSIC 2006 DIVISION CODES AND TITLES</t>
  </si>
  <si>
    <t>A</t>
  </si>
  <si>
    <t>AGRICULTURE, FORESTRY AND FISHING</t>
  </si>
  <si>
    <t>B</t>
  </si>
  <si>
    <t>MINING</t>
  </si>
  <si>
    <t>C</t>
  </si>
  <si>
    <t>MANUFACTURING</t>
  </si>
  <si>
    <t>D</t>
  </si>
  <si>
    <t>ELECTRICITY, GAS, WATER AND WASTE SERVICES</t>
  </si>
  <si>
    <t>E</t>
  </si>
  <si>
    <t>CONSTRUCTION</t>
  </si>
  <si>
    <t>F</t>
  </si>
  <si>
    <t>WHOLESALE TRADE</t>
  </si>
  <si>
    <t>G</t>
  </si>
  <si>
    <t>RETAIL TRADE</t>
  </si>
  <si>
    <t>H</t>
  </si>
  <si>
    <t>ACCOMMODATION AND FOOD SERVICES</t>
  </si>
  <si>
    <t>I</t>
  </si>
  <si>
    <t>TRANSPORT, POSTAL AND WAREHOUSING</t>
  </si>
  <si>
    <t>J</t>
  </si>
  <si>
    <t>INFORMATION MEDIA AND TELECOMMUNICATIONS</t>
  </si>
  <si>
    <t>K</t>
  </si>
  <si>
    <t>FINANCIAL AND INSURANCE SERVICES</t>
  </si>
  <si>
    <t>L</t>
  </si>
  <si>
    <t>RENTAL, HIRING AND REAL ESTATE SERVICES</t>
  </si>
  <si>
    <t>M</t>
  </si>
  <si>
    <t>PROFESSIONAL, SCIENTIFIC AND TECHNICAL SERVICES</t>
  </si>
  <si>
    <t>N</t>
  </si>
  <si>
    <t>ADMINISTRATIVE AND SUPPORT SERVICES</t>
  </si>
  <si>
    <t>O</t>
  </si>
  <si>
    <t>PUBLIC ADMINISTRATION AND SAFETY</t>
  </si>
  <si>
    <t>P</t>
  </si>
  <si>
    <t>EDUCATION AND TRAINING</t>
  </si>
  <si>
    <t>Q</t>
  </si>
  <si>
    <t>HEALTH CARE AND SOCIAL ASSISTANCE</t>
  </si>
  <si>
    <t>R</t>
  </si>
  <si>
    <t>ARTS AND RECREATION SERVICES</t>
  </si>
  <si>
    <t>S</t>
  </si>
  <si>
    <t>OTHER SERVICES</t>
  </si>
  <si>
    <t>Degradation factors</t>
  </si>
  <si>
    <t>Source: averages by project type derived from bulk-run of the ESS decay factor model for representative SA postcodes</t>
  </si>
  <si>
    <t>BASE</t>
  </si>
  <si>
    <t>COASTAL</t>
  </si>
  <si>
    <t>DUST</t>
  </si>
  <si>
    <t>WATER</t>
  </si>
  <si>
    <t>OPERATION</t>
  </si>
  <si>
    <t>Degradation factor</t>
  </si>
  <si>
    <t>Lifetime factor</t>
  </si>
  <si>
    <t>Buildings</t>
  </si>
  <si>
    <t>Drying and evaporation</t>
  </si>
  <si>
    <t>Electricity supply</t>
  </si>
  <si>
    <t>HVAC</t>
  </si>
  <si>
    <t>Lighting</t>
  </si>
  <si>
    <t>Materials handling</t>
  </si>
  <si>
    <t>Motor systems</t>
  </si>
  <si>
    <t>Power generation</t>
  </si>
  <si>
    <t>Process heating</t>
  </si>
  <si>
    <t>Refrigeration and cooling</t>
  </si>
  <si>
    <t>Upstream Gas</t>
  </si>
  <si>
    <t>Lists for dropdowns</t>
  </si>
  <si>
    <t>Activity energy savings methods</t>
  </si>
  <si>
    <t>Normal Year Energy Savings</t>
  </si>
  <si>
    <t>Model approach</t>
  </si>
  <si>
    <t>Estimate of the Mean</t>
  </si>
  <si>
    <t>Location - coastal</t>
  </si>
  <si>
    <t>Coastal (Within 500m of coast)</t>
  </si>
  <si>
    <t>Operation</t>
  </si>
  <si>
    <t>Normal (avg 0-80 hrs/week)</t>
  </si>
  <si>
    <t>Dust levels</t>
  </si>
  <si>
    <t>Dusty environment (Frequently dust in the air)</t>
  </si>
  <si>
    <t>Water hardness</t>
  </si>
  <si>
    <t>No - default factors</t>
  </si>
  <si>
    <t>Yes - external approved persistence model</t>
  </si>
  <si>
    <t>Soft-moderate (0-120 mg/L salts)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</si>
</sst>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0"/>
    <numFmt numFmtId="165" formatCode="0.0"/>
    <numFmt numFmtId="166" formatCode="0.0000"/>
  </numFmts>
  <fonts count="29">
    <font>
      <sz val="11"/>
      <color theme="1"/>
      <name val="Roboto Light"/>
    </font>
    <font>
      <b/>
      <sz val="11"/>
      <color theme="0"/>
      <name val="Segoe UI"/>
      <family val="2"/>
      <scheme val="minor"/>
    </font>
    <font>
      <b/>
      <sz val="13"/>
      <color theme="6"/>
      <name val="Avenir Light"/>
      <family val="2"/>
      <scheme val="major"/>
    </font>
    <font>
      <b/>
      <sz val="11"/>
      <color theme="4"/>
      <name val="Segoe UI"/>
      <family val="2"/>
      <scheme val="minor"/>
    </font>
    <font>
      <b/>
      <sz val="11"/>
      <color theme="6"/>
      <name val="Segoe UI"/>
      <family val="2"/>
      <scheme val="minor"/>
    </font>
    <font>
      <b/>
      <sz val="11"/>
      <color rgb="FFFF0000"/>
      <name val="Segoe UI"/>
      <family val="2"/>
      <scheme val="minor"/>
    </font>
    <font>
      <sz val="11"/>
      <color theme="5" tint="-0.499984740745262"/>
      <name val="Segoe UI"/>
      <family val="2"/>
      <scheme val="minor"/>
    </font>
    <font>
      <sz val="11"/>
      <color theme="9" tint="-0.499984740745262"/>
      <name val="Segoe UI"/>
      <family val="2"/>
      <scheme val="minor"/>
    </font>
    <font>
      <sz val="11"/>
      <color theme="7" tint="-0.499984740745262"/>
      <name val="Segoe UI"/>
      <family val="2"/>
      <scheme val="minor"/>
    </font>
    <font>
      <sz val="11"/>
      <color theme="5"/>
      <name val="Segoe UI"/>
      <family val="2"/>
      <scheme val="minor"/>
    </font>
    <font>
      <u/>
      <sz val="11"/>
      <color theme="10"/>
      <name val="Segoe UI"/>
      <family val="2"/>
      <scheme val="minor"/>
    </font>
    <font>
      <u/>
      <sz val="11"/>
      <color theme="11"/>
      <name val="Segoe UI"/>
      <family val="2"/>
      <scheme val="minor"/>
    </font>
    <font>
      <sz val="22"/>
      <color theme="0"/>
      <name val="Avenir Light"/>
      <family val="2"/>
      <scheme val="major"/>
    </font>
    <font>
      <sz val="10"/>
      <name val="Segoe UI"/>
      <family val="2"/>
      <scheme val="minor"/>
    </font>
    <font>
      <b/>
      <i/>
      <sz val="11"/>
      <color theme="4"/>
      <name val="Segoe UI"/>
      <family val="2"/>
      <scheme val="minor"/>
    </font>
    <font>
      <sz val="8"/>
      <name val="Segoe UI"/>
      <family val="2"/>
      <scheme val="minor"/>
    </font>
    <font>
      <i/>
      <sz val="11"/>
      <color theme="4"/>
      <name val="Segoe UI"/>
      <family val="2"/>
      <scheme val="minor"/>
    </font>
    <font>
      <i/>
      <sz val="11"/>
      <color theme="1"/>
      <name val="Segoe UI"/>
      <family val="2"/>
      <scheme val="minor"/>
    </font>
    <font>
      <sz val="12"/>
      <color theme="0"/>
      <name val="Raleway Medium"/>
    </font>
    <font>
      <sz val="22"/>
      <color theme="4"/>
      <name val="Roboto Medium"/>
    </font>
    <font>
      <sz val="12"/>
      <color theme="5"/>
      <name val="Roboto Medium"/>
    </font>
    <font>
      <sz val="11"/>
      <color theme="5"/>
      <name val="Roboto Medium"/>
    </font>
    <font>
      <sz val="11"/>
      <color theme="1"/>
      <name val="Roboto Light"/>
    </font>
    <font>
      <sz val="15"/>
      <color theme="4"/>
      <name val="Calibri"/>
      <family val="2"/>
    </font>
    <font>
      <i/>
      <sz val="11"/>
      <color theme="5"/>
      <name val="Roboto Light"/>
    </font>
    <font>
      <b/>
      <sz val="11"/>
      <color theme="7"/>
      <name val="Roboto Light"/>
    </font>
    <font>
      <sz val="11"/>
      <color theme="1"/>
      <name val="Roboto Medium"/>
    </font>
    <font>
      <sz val="11"/>
      <color theme="4"/>
      <name val="Roboto Light"/>
    </font>
    <font>
      <sz val="18"/>
      <color theme="4"/>
      <name val="Roboto Medium"/>
    </font>
  </fonts>
  <fills count="15">
    <fill>
      <patternFill patternType="none"/>
    </fill>
    <fill>
      <patternFill patternType="gray125"/>
    </fill>
    <fill>
      <patternFill patternType="solid">
        <fgColor rgb="FFC6EFCE"/>
      </patternFill>
    </fill>
    <fill>
      <patternFill patternType="solid">
        <fgColor rgb="FFFFEB9C"/>
      </patternFill>
    </fill>
    <fill>
      <patternFill patternType="solid">
        <fgColor theme="5" tint="0.79998168889431442"/>
        <bgColor indexed="64"/>
      </patternFill>
    </fill>
    <fill>
      <patternFill patternType="solid">
        <fgColor theme="0"/>
        <bgColor indexed="64"/>
      </patternFill>
    </fill>
    <fill>
      <patternFill patternType="solid">
        <fgColor theme="0"/>
      </patternFill>
    </fill>
    <fill>
      <patternFill patternType="solid">
        <fgColor indexed="65"/>
        <bgColor indexed="64"/>
      </patternFill>
    </fill>
    <fill>
      <patternFill patternType="solid">
        <fgColor theme="5"/>
      </patternFill>
    </fill>
    <fill>
      <patternFill patternType="solid">
        <fgColor theme="4"/>
      </patternFill>
    </fill>
    <fill>
      <patternFill patternType="solid">
        <fgColor theme="4"/>
        <bgColor indexed="64"/>
      </patternFill>
    </fill>
    <fill>
      <patternFill patternType="solid">
        <fgColor theme="8"/>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13">
    <border>
      <left/>
      <right/>
      <top/>
      <bottom/>
      <diagonal/>
    </border>
    <border>
      <left/>
      <right/>
      <top/>
      <bottom style="thick">
        <color theme="4"/>
      </bottom>
      <diagonal/>
    </border>
    <border>
      <left/>
      <right/>
      <top/>
      <bottom style="double">
        <color theme="5"/>
      </bottom>
      <diagonal/>
    </border>
    <border>
      <left style="double">
        <color theme="8" tint="-0.24994659260841701"/>
      </left>
      <right style="double">
        <color theme="8" tint="-0.24994659260841701"/>
      </right>
      <top style="double">
        <color theme="8" tint="-0.24994659260841701"/>
      </top>
      <bottom style="double">
        <color theme="8" tint="-0.24994659260841701"/>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bottom style="medium">
        <color theme="6"/>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style="thick">
        <color theme="0"/>
      </bottom>
      <diagonal/>
    </border>
    <border>
      <left style="thin">
        <color auto="1"/>
      </left>
      <right style="thin">
        <color auto="1"/>
      </right>
      <top style="thin">
        <color auto="1"/>
      </top>
      <bottom style="thin">
        <color auto="1"/>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medium">
        <color theme="5"/>
      </bottom>
      <diagonal/>
    </border>
  </borders>
  <cellStyleXfs count="42">
    <xf numFmtId="0" fontId="0" fillId="6" borderId="0"/>
    <xf numFmtId="0" fontId="12" fillId="9" borderId="0" applyNumberFormat="0" applyProtection="0">
      <alignment horizontal="left" vertical="center"/>
    </xf>
    <xf numFmtId="0" fontId="23" fillId="5" borderId="1" applyNumberFormat="0" applyProtection="0">
      <alignment horizontal="center" vertical="center"/>
    </xf>
    <xf numFmtId="0" fontId="2" fillId="0" borderId="6" applyNumberFormat="0" applyFill="0" applyProtection="0">
      <alignment horizontal="left" vertical="center"/>
    </xf>
    <xf numFmtId="0" fontId="20" fillId="0" borderId="12" applyNumberFormat="0" applyProtection="0">
      <alignment horizontal="left" vertical="center"/>
    </xf>
    <xf numFmtId="0" fontId="21" fillId="0" borderId="0" applyNumberFormat="0" applyFill="0" applyProtection="0">
      <alignment horizontal="left" vertical="center"/>
    </xf>
    <xf numFmtId="0" fontId="8" fillId="2" borderId="0" applyNumberFormat="0" applyBorder="0" applyAlignment="0" applyProtection="0"/>
    <xf numFmtId="0" fontId="6" fillId="4" borderId="0" applyNumberFormat="0" applyBorder="0" applyAlignment="0" applyProtection="0"/>
    <xf numFmtId="0" fontId="7" fillId="3" borderId="0" applyNumberFormat="0" applyBorder="0" applyAlignment="0" applyProtection="0"/>
    <xf numFmtId="0" fontId="22" fillId="12" borderId="7" applyNumberFormat="0" applyAlignment="0" applyProtection="0"/>
    <xf numFmtId="0" fontId="26" fillId="13" borderId="8" applyNumberFormat="0" applyAlignment="0" applyProtection="0"/>
    <xf numFmtId="0" fontId="27" fillId="14" borderId="8" applyNumberFormat="0" applyAlignment="0" applyProtection="0"/>
    <xf numFmtId="0" fontId="9" fillId="0" borderId="2" applyNumberFormat="0" applyFill="0" applyAlignment="0" applyProtection="0"/>
    <xf numFmtId="0" fontId="1" fillId="8" borderId="3" applyNumberFormat="0" applyAlignment="0" applyProtection="0"/>
    <xf numFmtId="0" fontId="5" fillId="0" borderId="0" applyNumberFormat="0" applyFill="0" applyBorder="0" applyProtection="0">
      <alignment horizontal="center"/>
    </xf>
    <xf numFmtId="0" fontId="22" fillId="11" borderId="5" applyNumberFormat="0" applyProtection="0">
      <alignment horizontal="left"/>
    </xf>
    <xf numFmtId="0" fontId="24" fillId="0" borderId="0" applyNumberFormat="0" applyFill="0" applyBorder="0" applyAlignment="0" applyProtection="0"/>
    <xf numFmtId="0" fontId="4" fillId="0" borderId="0" applyNumberFormat="0" applyFill="0" applyBorder="0" applyProtection="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6" borderId="0" applyNumberFormat="0" applyFill="0" applyBorder="0" applyAlignment="0" applyProtection="0"/>
    <xf numFmtId="0" fontId="11" fillId="6" borderId="0" applyNumberFormat="0" applyFill="0" applyBorder="0" applyAlignment="0" applyProtection="0"/>
    <xf numFmtId="0" fontId="11" fillId="6" borderId="0" applyNumberFormat="0" applyFill="0" applyBorder="0" applyAlignment="0" applyProtection="0"/>
    <xf numFmtId="0" fontId="11" fillId="6" borderId="0" applyNumberFormat="0" applyFill="0" applyBorder="0" applyAlignment="0" applyProtection="0"/>
    <xf numFmtId="0" fontId="11" fillId="6" borderId="0" applyNumberFormat="0" applyFill="0" applyBorder="0" applyAlignment="0" applyProtection="0"/>
    <xf numFmtId="0" fontId="11" fillId="6" borderId="0" applyNumberFormat="0" applyFill="0" applyBorder="0" applyAlignment="0" applyProtection="0"/>
    <xf numFmtId="0" fontId="11" fillId="6" borderId="0" applyNumberFormat="0" applyFill="0" applyBorder="0" applyAlignment="0" applyProtection="0"/>
    <xf numFmtId="0" fontId="11" fillId="6" borderId="0" applyNumberFormat="0" applyFill="0" applyBorder="0" applyAlignment="0" applyProtection="0"/>
    <xf numFmtId="0" fontId="11" fillId="6" borderId="0" applyNumberFormat="0" applyFill="0" applyBorder="0" applyAlignment="0" applyProtection="0"/>
    <xf numFmtId="0" fontId="11" fillId="6" borderId="0" applyNumberFormat="0" applyFill="0" applyBorder="0" applyAlignment="0" applyProtection="0"/>
    <xf numFmtId="0" fontId="11" fillId="6" borderId="0" applyNumberFormat="0" applyFill="0" applyBorder="0" applyAlignment="0" applyProtection="0"/>
    <xf numFmtId="0" fontId="11" fillId="6" borderId="0" applyNumberFormat="0" applyFill="0" applyBorder="0" applyAlignment="0" applyProtection="0"/>
    <xf numFmtId="0" fontId="13" fillId="0" borderId="9" applyAlignment="0">
      <protection locked="0"/>
    </xf>
    <xf numFmtId="0" fontId="10" fillId="6" borderId="0" applyNumberFormat="0" applyFill="0" applyBorder="0" applyAlignment="0" applyProtection="0"/>
  </cellStyleXfs>
  <cellXfs count="68">
    <xf numFmtId="0" fontId="0" fillId="6" borderId="0" xfId="0"/>
    <xf numFmtId="0" fontId="23" fillId="5" borderId="1" xfId="2" applyAlignment="1">
      <alignment horizontal="left" vertical="center"/>
    </xf>
    <xf numFmtId="0" fontId="20" fillId="6" borderId="12" xfId="4" applyFill="1">
      <alignment horizontal="left" vertical="center"/>
    </xf>
    <xf numFmtId="0" fontId="2" fillId="7" borderId="6" xfId="3" applyFill="1">
      <alignment horizontal="left" vertical="center"/>
    </xf>
    <xf numFmtId="0" fontId="21" fillId="6" borderId="0" xfId="5" applyFill="1">
      <alignment horizontal="left" vertical="center"/>
    </xf>
    <xf numFmtId="49" fontId="12" fillId="9" borderId="0" xfId="1" applyNumberFormat="1">
      <alignment horizontal="left" vertical="center"/>
    </xf>
    <xf numFmtId="0" fontId="0" fillId="6" borderId="0" xfId="0" applyAlignment="1">
      <alignment wrapText="1"/>
    </xf>
    <xf numFmtId="0" fontId="10" fillId="6" borderId="0" xfId="41"/>
    <xf numFmtId="0" fontId="22" fillId="12" borderId="7" xfId="9" applyAlignment="1">
      <alignment horizontal="left"/>
    </xf>
    <xf numFmtId="0" fontId="0" fillId="6" borderId="0" xfId="0" applyAlignment="1">
      <alignment horizontal="left"/>
    </xf>
    <xf numFmtId="14" fontId="22" fillId="12" borderId="7" xfId="9" applyNumberFormat="1" applyAlignment="1">
      <alignment horizontal="left"/>
    </xf>
    <xf numFmtId="14" fontId="27" fillId="14" borderId="8" xfId="11" applyNumberFormat="1" applyAlignment="1">
      <alignment horizontal="left"/>
    </xf>
    <xf numFmtId="0" fontId="0" fillId="6" borderId="0" xfId="0" quotePrefix="1"/>
    <xf numFmtId="0" fontId="10" fillId="6" borderId="0" xfId="41" applyFill="1" applyAlignment="1">
      <alignment horizontal="left" vertical="center"/>
    </xf>
    <xf numFmtId="0" fontId="21" fillId="6" borderId="0" xfId="5" applyFill="1" applyAlignment="1">
      <alignment horizontal="left" vertical="center" wrapText="1"/>
    </xf>
    <xf numFmtId="9" fontId="22" fillId="12" borderId="7" xfId="9" applyNumberFormat="1" applyAlignment="1">
      <alignment horizontal="left"/>
    </xf>
    <xf numFmtId="2" fontId="22" fillId="12" borderId="7" xfId="9" applyNumberFormat="1" applyAlignment="1">
      <alignment horizontal="left"/>
    </xf>
    <xf numFmtId="164" fontId="22" fillId="12" borderId="7" xfId="9" applyNumberFormat="1" applyAlignment="1">
      <alignment horizontal="left"/>
    </xf>
    <xf numFmtId="165" fontId="22" fillId="12" borderId="7" xfId="9" applyNumberFormat="1" applyAlignment="1">
      <alignment horizontal="left"/>
    </xf>
    <xf numFmtId="165" fontId="27" fillId="14" borderId="8" xfId="11" applyNumberFormat="1" applyAlignment="1">
      <alignment horizontal="left"/>
    </xf>
    <xf numFmtId="0" fontId="14" fillId="6" borderId="0" xfId="5" applyFont="1" applyFill="1">
      <alignment horizontal="left" vertical="center"/>
    </xf>
    <xf numFmtId="2" fontId="27" fillId="14" borderId="8" xfId="11" applyNumberFormat="1" applyAlignment="1">
      <alignment horizontal="left"/>
    </xf>
    <xf numFmtId="1" fontId="27" fillId="14" borderId="8" xfId="11" applyNumberFormat="1" applyAlignment="1">
      <alignment horizontal="left"/>
    </xf>
    <xf numFmtId="165" fontId="3" fillId="14" borderId="8" xfId="11" applyNumberFormat="1" applyFont="1" applyAlignment="1">
      <alignment horizontal="left"/>
    </xf>
    <xf numFmtId="0" fontId="24" fillId="6" borderId="0" xfId="16" applyFill="1"/>
    <xf numFmtId="49" fontId="12" fillId="9" borderId="0" xfId="1" applyNumberFormat="1" applyAlignment="1">
      <alignment horizontal="left" vertical="center" wrapText="1"/>
    </xf>
    <xf numFmtId="0" fontId="22" fillId="11" borderId="5" xfId="15" applyAlignment="1">
      <alignment horizontal="left" wrapText="1"/>
    </xf>
    <xf numFmtId="0" fontId="21" fillId="6" borderId="0" xfId="5" applyFill="1" applyAlignment="1">
      <alignment horizontal="right" vertical="center" wrapText="1"/>
    </xf>
    <xf numFmtId="0" fontId="16" fillId="11" borderId="5" xfId="15" applyFont="1" applyAlignment="1">
      <alignment horizontal="left" wrapText="1"/>
    </xf>
    <xf numFmtId="9" fontId="16" fillId="11" borderId="5" xfId="15" applyNumberFormat="1" applyFont="1">
      <alignment horizontal="left"/>
    </xf>
    <xf numFmtId="2" fontId="22" fillId="12" borderId="7" xfId="9" applyNumberFormat="1" applyAlignment="1">
      <alignment horizontal="left" vertical="center"/>
    </xf>
    <xf numFmtId="0" fontId="0" fillId="6" borderId="0" xfId="0" applyAlignment="1">
      <alignment vertical="center"/>
    </xf>
    <xf numFmtId="0" fontId="0" fillId="6" borderId="0" xfId="0" applyAlignment="1">
      <alignment vertical="center" wrapText="1"/>
    </xf>
    <xf numFmtId="0" fontId="0" fillId="6" borderId="0" xfId="0" applyAlignment="1">
      <alignment horizontal="left" vertical="center"/>
    </xf>
    <xf numFmtId="0" fontId="22" fillId="12" borderId="7" xfId="9" applyAlignment="1">
      <alignment horizontal="left" vertical="center"/>
    </xf>
    <xf numFmtId="0" fontId="24" fillId="6" borderId="0" xfId="16" applyFill="1" applyAlignment="1">
      <alignment vertical="center"/>
    </xf>
    <xf numFmtId="0" fontId="22" fillId="11" borderId="5" xfId="15" applyAlignment="1">
      <alignment horizontal="left" vertical="center" wrapText="1"/>
    </xf>
    <xf numFmtId="9" fontId="22" fillId="12" borderId="7" xfId="9" applyNumberFormat="1" applyAlignment="1">
      <alignment horizontal="left" vertical="center"/>
    </xf>
    <xf numFmtId="165" fontId="27" fillId="14" borderId="8" xfId="11" applyNumberFormat="1" applyAlignment="1">
      <alignment horizontal="left" vertical="center"/>
    </xf>
    <xf numFmtId="165" fontId="22" fillId="12" borderId="7" xfId="9" applyNumberFormat="1" applyAlignment="1">
      <alignment horizontal="left" vertical="center"/>
    </xf>
    <xf numFmtId="164" fontId="22" fillId="12" borderId="7" xfId="9" applyNumberFormat="1" applyAlignment="1">
      <alignment horizontal="left" vertical="center"/>
    </xf>
    <xf numFmtId="0" fontId="17" fillId="6" borderId="0" xfId="0" applyFont="1"/>
    <xf numFmtId="166" fontId="16" fillId="14" borderId="8" xfId="11" applyNumberFormat="1" applyFont="1" applyAlignment="1">
      <alignment horizontal="left"/>
    </xf>
    <xf numFmtId="1" fontId="16" fillId="14" borderId="8" xfId="11" applyNumberFormat="1" applyFont="1" applyAlignment="1">
      <alignment horizontal="left"/>
    </xf>
    <xf numFmtId="0" fontId="24" fillId="7" borderId="0" xfId="16" applyFill="1" applyBorder="1" applyAlignment="1">
      <alignment horizontal="left" vertical="center"/>
    </xf>
    <xf numFmtId="0" fontId="24" fillId="6" borderId="0" xfId="16" applyFill="1" applyBorder="1"/>
    <xf numFmtId="1" fontId="27" fillId="14" borderId="8" xfId="11" applyNumberFormat="1" applyAlignment="1">
      <alignment horizontal="left" vertical="center"/>
    </xf>
    <xf numFmtId="2" fontId="27" fillId="14" borderId="8" xfId="11" applyNumberFormat="1" applyAlignment="1">
      <alignment horizontal="left" vertical="center"/>
    </xf>
    <xf numFmtId="0" fontId="22" fillId="12" borderId="7" xfId="9" applyAlignment="1">
      <alignment horizontal="left" wrapText="1"/>
    </xf>
    <xf numFmtId="0" fontId="27" fillId="14" borderId="8" xfId="11" applyAlignment="1">
      <alignment horizontal="left" wrapText="1"/>
    </xf>
    <xf numFmtId="0" fontId="26" fillId="13" borderId="8" xfId="10" applyAlignment="1">
      <alignment horizontal="left" wrapText="1"/>
    </xf>
    <xf numFmtId="1" fontId="26" fillId="13" borderId="8" xfId="10" applyNumberFormat="1" applyAlignment="1">
      <alignment horizontal="left"/>
    </xf>
    <xf numFmtId="2" fontId="22" fillId="12" borderId="7" xfId="9" applyNumberFormat="1" applyAlignment="1">
      <alignment horizontal="left" vertical="center" wrapText="1"/>
    </xf>
    <xf numFmtId="0" fontId="22" fillId="12" borderId="7" xfId="9" applyAlignment="1">
      <alignment horizontal="left" vertical="center" wrapText="1"/>
    </xf>
    <xf numFmtId="164" fontId="0" fillId="6" borderId="0" xfId="0" applyNumberFormat="1"/>
    <xf numFmtId="49" fontId="12" fillId="5" borderId="0" xfId="1" applyNumberFormat="1" applyFill="1">
      <alignment horizontal="left" vertical="center"/>
    </xf>
    <xf numFmtId="0" fontId="0" fillId="5" borderId="0" xfId="0" applyFill="1"/>
    <xf numFmtId="0" fontId="18" fillId="10" borderId="12" xfId="4" applyFont="1" applyFill="1" applyAlignment="1">
      <alignment horizontal="center" vertical="center"/>
    </xf>
    <xf numFmtId="49" fontId="19" fillId="5" borderId="0" xfId="1" applyNumberFormat="1" applyFont="1" applyFill="1" applyAlignment="1">
      <alignment horizontal="left" vertical="center" wrapText="1"/>
    </xf>
    <xf numFmtId="0" fontId="23" fillId="5" borderId="1" xfId="2">
      <alignment horizontal="center" vertical="center"/>
    </xf>
    <xf numFmtId="0" fontId="20" fillId="0" borderId="12" xfId="4">
      <alignment horizontal="left" vertical="center"/>
    </xf>
    <xf numFmtId="165" fontId="25" fillId="14" borderId="8" xfId="11" applyNumberFormat="1" applyFont="1" applyAlignment="1">
      <alignment horizontal="left" vertical="center"/>
    </xf>
    <xf numFmtId="49" fontId="28" fillId="5" borderId="0" xfId="1" applyNumberFormat="1" applyFont="1" applyFill="1" applyAlignment="1">
      <alignment horizontal="left" vertical="center" wrapText="1"/>
    </xf>
    <xf numFmtId="0" fontId="22" fillId="11" borderId="4" xfId="15" applyBorder="1" applyAlignment="1">
      <alignment horizontal="center" vertical="center" wrapText="1"/>
    </xf>
    <xf numFmtId="0" fontId="22" fillId="11" borderId="10" xfId="15" applyBorder="1" applyAlignment="1">
      <alignment horizontal="center" vertical="center" wrapText="1"/>
    </xf>
    <xf numFmtId="0" fontId="22" fillId="11" borderId="11" xfId="15" applyBorder="1" applyAlignment="1">
      <alignment horizontal="center" vertical="center" wrapText="1"/>
    </xf>
    <xf numFmtId="0" fontId="28" fillId="5" borderId="0" xfId="1" applyNumberFormat="1" applyFont="1" applyFill="1" applyAlignment="1">
      <alignment horizontal="left" vertical="center" wrapText="1"/>
    </xf>
    <xf numFmtId="0" fontId="0" fillId="6" borderId="0" xfId="0" applyAlignment="1">
      <alignment horizontal="center"/>
    </xf>
  </cellXfs>
  <cellStyles count="42">
    <cellStyle name="Bad" xfId="7" builtinId="27" customBuiltin="1"/>
    <cellStyle name="Blue Bold" xfId="17" xr:uid="{00000000-0005-0000-0000-000001000000}"/>
    <cellStyle name="Calculation" xfId="11" builtinId="22" customBuiltin="1"/>
    <cellStyle name="Check Cell" xfId="13" builtinId="23" customBuiltin="1"/>
    <cellStyle name="Explanatory Text" xfId="16" builtinId="53" customBuiltin="1"/>
    <cellStyle name="Followed Hyperlink" xfId="27" builtinId="9" hidden="1"/>
    <cellStyle name="Followed Hyperlink" xfId="28" builtinId="9" hidden="1"/>
    <cellStyle name="Followed Hyperlink" xfId="30" builtinId="9" hidden="1"/>
    <cellStyle name="Followed Hyperlink" xfId="25" builtinId="9" hidden="1"/>
    <cellStyle name="Followed Hyperlink" xfId="22" builtinId="9" hidden="1"/>
    <cellStyle name="Followed Hyperlink" xfId="21" builtinId="9" hidden="1"/>
    <cellStyle name="Followed Hyperlink" xfId="19" builtinId="9" hidden="1"/>
    <cellStyle name="Followed Hyperlink" xfId="23" builtinId="9" hidden="1"/>
    <cellStyle name="Followed Hyperlink" xfId="29" builtinId="9" hidden="1"/>
    <cellStyle name="Followed Hyperlink" xfId="36" builtinId="9" hidden="1"/>
    <cellStyle name="Followed Hyperlink" xfId="39" builtinId="9" hidden="1"/>
    <cellStyle name="Followed Hyperlink" xfId="37" builtinId="9" hidden="1"/>
    <cellStyle name="Followed Hyperlink" xfId="33" builtinId="9" hidden="1"/>
    <cellStyle name="Followed Hyperlink" xfId="24" builtinId="9" hidden="1"/>
    <cellStyle name="Followed Hyperlink" xfId="26" builtinId="9" hidden="1"/>
    <cellStyle name="Followed Hyperlink" xfId="38" builtinId="9" hidden="1"/>
    <cellStyle name="Followed Hyperlink" xfId="34" builtinId="9" hidden="1"/>
    <cellStyle name="Followed Hyperlink" xfId="35" builtinId="9" hidden="1"/>
    <cellStyle name="Followed Hyperlink" xfId="32" builtinId="9" hidden="1"/>
    <cellStyle name="Followed Hyperlink" xfId="31"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18" builtinId="8" hidden="1"/>
    <cellStyle name="Hyperlink" xfId="20" builtinId="8" hidden="1"/>
    <cellStyle name="Hyperlink" xfId="41" builtinId="8"/>
    <cellStyle name="Input" xfId="9" builtinId="20" customBuiltin="1"/>
    <cellStyle name="Linked Cell" xfId="12" builtinId="24" customBuiltin="1"/>
    <cellStyle name="MVTool_Cell" xfId="40" xr:uid="{D04460DC-8226-449E-A3CE-0BCCCF86B63C}"/>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Warning Text" xfId="14" builtinId="11" customBuiltin="1"/>
  </cellStyles>
  <dxfs count="7">
    <dxf>
      <fill>
        <patternFill>
          <bgColor theme="6" tint="0.79998168889431442"/>
        </patternFill>
      </fill>
      <border>
        <left style="thin">
          <color theme="7" tint="-0.499984740745262"/>
        </left>
        <right style="thin">
          <color theme="7" tint="-0.499984740745262"/>
        </right>
        <vertical style="thin">
          <color theme="7" tint="-0.499984740745262"/>
        </vertical>
      </border>
    </dxf>
    <dxf>
      <fill>
        <patternFill>
          <bgColor theme="6" tint="0.79998168889431442"/>
        </patternFill>
      </fill>
      <border>
        <top style="thin">
          <color theme="7" tint="-0.499984740745262"/>
        </top>
        <bottom style="thin">
          <color theme="7" tint="-0.499984740745262"/>
        </bottom>
        <horizontal style="thin">
          <color theme="7" tint="-0.499984740745262"/>
        </horizontal>
      </border>
    </dxf>
    <dxf>
      <font>
        <b/>
        <i val="0"/>
      </font>
    </dxf>
    <dxf>
      <font>
        <b/>
        <i val="0"/>
        <color theme="0"/>
      </font>
      <fill>
        <patternFill>
          <bgColor theme="6"/>
        </patternFill>
      </fill>
      <border>
        <right style="thin">
          <color theme="6"/>
        </right>
      </border>
    </dxf>
    <dxf>
      <border>
        <top style="thin">
          <color theme="7" tint="-0.499984740745262"/>
        </top>
        <bottom style="double">
          <color theme="7" tint="-0.499984740745262"/>
        </bottom>
      </border>
    </dxf>
    <dxf>
      <font>
        <b/>
        <i val="0"/>
        <color theme="0"/>
      </font>
      <fill>
        <patternFill>
          <bgColor theme="6"/>
        </patternFill>
      </fill>
    </dxf>
    <dxf>
      <border>
        <left style="thin">
          <color theme="7" tint="-0.499984740745262"/>
        </left>
        <right style="thin">
          <color theme="7" tint="-0.499984740745262"/>
        </right>
        <top style="thin">
          <color theme="7" tint="-0.499984740745262"/>
        </top>
        <bottom style="thin">
          <color theme="7" tint="-0.499984740745262"/>
        </bottom>
      </border>
    </dxf>
  </dxfs>
  <tableStyles count="1" defaultTableStyle="Common Capital" defaultPivotStyle="PivotStyleLight16">
    <tableStyle name="Common Capital"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4968082</xdr:colOff>
      <xdr:row>0</xdr:row>
      <xdr:rowOff>56753</xdr:rowOff>
    </xdr:from>
    <xdr:to>
      <xdr:col>0</xdr:col>
      <xdr:colOff>5723732</xdr:colOff>
      <xdr:row>0</xdr:row>
      <xdr:rowOff>806561</xdr:rowOff>
    </xdr:to>
    <xdr:pic>
      <xdr:nvPicPr>
        <xdr:cNvPr id="6" name="Picture 5">
          <a:extLst>
            <a:ext uri="{FF2B5EF4-FFF2-40B4-BE49-F238E27FC236}">
              <a16:creationId xmlns:a16="http://schemas.microsoft.com/office/drawing/2014/main" id="{0F3198D4-A5B4-483D-9AF4-DBF45FEB18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68082" y="56753"/>
          <a:ext cx="758825" cy="752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104776</xdr:colOff>
      <xdr:row>0</xdr:row>
      <xdr:rowOff>44847</xdr:rowOff>
    </xdr:from>
    <xdr:to>
      <xdr:col>1</xdr:col>
      <xdr:colOff>865585</xdr:colOff>
      <xdr:row>0</xdr:row>
      <xdr:rowOff>791480</xdr:rowOff>
    </xdr:to>
    <xdr:pic>
      <xdr:nvPicPr>
        <xdr:cNvPr id="3" name="Picture 2">
          <a:extLst>
            <a:ext uri="{FF2B5EF4-FFF2-40B4-BE49-F238E27FC236}">
              <a16:creationId xmlns:a16="http://schemas.microsoft.com/office/drawing/2014/main" id="{1CF511DF-B230-48DE-9EA1-50396D5E94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70760" y="44847"/>
          <a:ext cx="757634" cy="7498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104776</xdr:colOff>
      <xdr:row>0</xdr:row>
      <xdr:rowOff>44847</xdr:rowOff>
    </xdr:from>
    <xdr:to>
      <xdr:col>1</xdr:col>
      <xdr:colOff>865585</xdr:colOff>
      <xdr:row>0</xdr:row>
      <xdr:rowOff>791480</xdr:rowOff>
    </xdr:to>
    <xdr:pic>
      <xdr:nvPicPr>
        <xdr:cNvPr id="3" name="Picture 2">
          <a:extLst>
            <a:ext uri="{FF2B5EF4-FFF2-40B4-BE49-F238E27FC236}">
              <a16:creationId xmlns:a16="http://schemas.microsoft.com/office/drawing/2014/main" id="{E0D1D493-5819-4502-BE55-68B3D8EC1A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68776" y="48022"/>
          <a:ext cx="763984" cy="7434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35341</xdr:colOff>
      <xdr:row>0</xdr:row>
      <xdr:rowOff>81153</xdr:rowOff>
    </xdr:from>
    <xdr:to>
      <xdr:col>3</xdr:col>
      <xdr:colOff>65348</xdr:colOff>
      <xdr:row>0</xdr:row>
      <xdr:rowOff>821436</xdr:rowOff>
    </xdr:to>
    <xdr:pic>
      <xdr:nvPicPr>
        <xdr:cNvPr id="3" name="Picture 2">
          <a:extLst>
            <a:ext uri="{FF2B5EF4-FFF2-40B4-BE49-F238E27FC236}">
              <a16:creationId xmlns:a16="http://schemas.microsoft.com/office/drawing/2014/main" id="{ECE790E2-9FFC-4575-84BF-C8B7D5F8F7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84080" y="81153"/>
          <a:ext cx="767159" cy="7402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104776</xdr:colOff>
      <xdr:row>0</xdr:row>
      <xdr:rowOff>44847</xdr:rowOff>
    </xdr:from>
    <xdr:to>
      <xdr:col>1</xdr:col>
      <xdr:colOff>865585</xdr:colOff>
      <xdr:row>0</xdr:row>
      <xdr:rowOff>791480</xdr:rowOff>
    </xdr:to>
    <xdr:pic>
      <xdr:nvPicPr>
        <xdr:cNvPr id="3" name="Picture 2">
          <a:extLst>
            <a:ext uri="{FF2B5EF4-FFF2-40B4-BE49-F238E27FC236}">
              <a16:creationId xmlns:a16="http://schemas.microsoft.com/office/drawing/2014/main" id="{34480030-146F-42F3-B628-3B280101BA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68726" y="48022"/>
          <a:ext cx="767159" cy="7402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1844676</xdr:colOff>
      <xdr:row>0</xdr:row>
      <xdr:rowOff>38497</xdr:rowOff>
    </xdr:from>
    <xdr:to>
      <xdr:col>1</xdr:col>
      <xdr:colOff>2611835</xdr:colOff>
      <xdr:row>0</xdr:row>
      <xdr:rowOff>778780</xdr:rowOff>
    </xdr:to>
    <xdr:pic>
      <xdr:nvPicPr>
        <xdr:cNvPr id="3" name="Picture 2">
          <a:extLst>
            <a:ext uri="{FF2B5EF4-FFF2-40B4-BE49-F238E27FC236}">
              <a16:creationId xmlns:a16="http://schemas.microsoft.com/office/drawing/2014/main" id="{083086A7-59E3-464C-B568-A531CB704D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4576" y="38497"/>
          <a:ext cx="767159" cy="7402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187326</xdr:colOff>
      <xdr:row>0</xdr:row>
      <xdr:rowOff>38497</xdr:rowOff>
    </xdr:from>
    <xdr:to>
      <xdr:col>2</xdr:col>
      <xdr:colOff>951310</xdr:colOff>
      <xdr:row>0</xdr:row>
      <xdr:rowOff>781955</xdr:rowOff>
    </xdr:to>
    <xdr:pic>
      <xdr:nvPicPr>
        <xdr:cNvPr id="3" name="Picture 2">
          <a:extLst>
            <a:ext uri="{FF2B5EF4-FFF2-40B4-BE49-F238E27FC236}">
              <a16:creationId xmlns:a16="http://schemas.microsoft.com/office/drawing/2014/main" id="{36BDFDED-431B-4CF9-A677-7766AD2C74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0376" y="38497"/>
          <a:ext cx="763984" cy="743458"/>
        </a:xfrm>
        <a:prstGeom prst="rect">
          <a:avLst/>
        </a:prstGeom>
      </xdr:spPr>
    </xdr:pic>
    <xdr:clientData/>
  </xdr:twoCellAnchor>
</xdr:wsDr>
</file>

<file path=xl/theme/theme1.xml><?xml version="1.0" encoding="utf-8"?>
<a:theme xmlns:a="http://schemas.openxmlformats.org/drawingml/2006/main" name="commoncapital">
  <a:themeElements>
    <a:clrScheme name="escosa">
      <a:dk1>
        <a:sysClr val="windowText" lastClr="000000"/>
      </a:dk1>
      <a:lt1>
        <a:sysClr val="window" lastClr="FFFFFF"/>
      </a:lt1>
      <a:dk2>
        <a:srgbClr val="44546A"/>
      </a:dk2>
      <a:lt2>
        <a:srgbClr val="E7E6E6"/>
      </a:lt2>
      <a:accent1>
        <a:srgbClr val="0070B7"/>
      </a:accent1>
      <a:accent2>
        <a:srgbClr val="8ABBDB"/>
      </a:accent2>
      <a:accent3>
        <a:srgbClr val="00A8E3"/>
      </a:accent3>
      <a:accent4>
        <a:srgbClr val="00B050"/>
      </a:accent4>
      <a:accent5>
        <a:srgbClr val="92D050"/>
      </a:accent5>
      <a:accent6>
        <a:srgbClr val="FAC000"/>
      </a:accent6>
      <a:hlink>
        <a:srgbClr val="FF0000"/>
      </a:hlink>
      <a:folHlink>
        <a:srgbClr val="7F7F7F"/>
      </a:folHlink>
    </a:clrScheme>
    <a:fontScheme name="CommonCapital">
      <a:majorFont>
        <a:latin typeface="Avenir Light"/>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ess.nsw.gov.au/Home/About-ESS/Legislation-ESS-Performance/ESS-Rule"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abs.gov.au/ausstats/abs@.nsf/Previousproducts/BB548CA0D13E46F6CA25711F00146D72?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267F3-A606-4AAB-9A1B-EBB9A0382FF1}">
  <dimension ref="A1:D33"/>
  <sheetViews>
    <sheetView topLeftCell="A15" zoomScaleNormal="100" workbookViewId="0">
      <selection activeCell="A33" sqref="A33"/>
    </sheetView>
  </sheetViews>
  <sheetFormatPr defaultColWidth="11" defaultRowHeight="15.5"/>
  <cols>
    <col min="1" max="1" width="75.4609375" customWidth="1"/>
    <col min="2" max="2" width="26" customWidth="1"/>
    <col min="3" max="3" width="9.61328125" customWidth="1"/>
    <col min="4" max="4" width="54.84375" customWidth="1"/>
  </cols>
  <sheetData>
    <row r="1" spans="1:4" s="56" customFormat="1" ht="71.5" customHeight="1">
      <c r="A1" s="58" t="s">
        <v>0</v>
      </c>
      <c r="B1" s="55"/>
      <c r="C1" s="55"/>
      <c r="D1" s="55"/>
    </row>
    <row r="2" spans="1:4" ht="9" customHeight="1">
      <c r="A2" s="5"/>
      <c r="B2" s="5"/>
      <c r="C2" s="5"/>
      <c r="D2" s="5"/>
    </row>
    <row r="3" spans="1:4" ht="20" thickBot="1">
      <c r="A3" s="59" t="s">
        <v>1</v>
      </c>
    </row>
    <row r="4" spans="1:4" ht="18" thickTop="1" thickBot="1">
      <c r="A4" s="60" t="s">
        <v>2</v>
      </c>
    </row>
    <row r="5" spans="1:4" ht="31.5" thickBot="1">
      <c r="A5" s="48" t="s">
        <v>3</v>
      </c>
    </row>
    <row r="6" spans="1:4" ht="32" thickTop="1" thickBot="1">
      <c r="A6" s="49" t="s">
        <v>4</v>
      </c>
    </row>
    <row r="7" spans="1:4" ht="16.5" thickTop="1" thickBot="1">
      <c r="A7" s="50" t="s">
        <v>5</v>
      </c>
    </row>
    <row r="8" spans="1:4" ht="16" thickTop="1">
      <c r="A8" s="4"/>
    </row>
    <row r="9" spans="1:4" ht="17.5" thickBot="1">
      <c r="A9" s="60" t="s">
        <v>6</v>
      </c>
    </row>
    <row r="10" spans="1:4">
      <c r="A10" s="4" t="s">
        <v>7</v>
      </c>
      <c r="B10" s="4"/>
    </row>
    <row r="11" spans="1:4">
      <c r="A11" t="s">
        <v>8</v>
      </c>
    </row>
    <row r="12" spans="1:4">
      <c r="A12" t="s">
        <v>9</v>
      </c>
    </row>
    <row r="14" spans="1:4">
      <c r="A14" s="4" t="s">
        <v>10</v>
      </c>
    </row>
    <row r="15" spans="1:4" ht="31">
      <c r="A15" s="6" t="s">
        <v>11</v>
      </c>
    </row>
    <row r="16" spans="1:4" ht="31">
      <c r="A16" s="6" t="s">
        <v>12</v>
      </c>
    </row>
    <row r="17" spans="1:1" ht="31">
      <c r="A17" s="6" t="s">
        <v>13</v>
      </c>
    </row>
    <row r="18" spans="1:1" ht="46.5">
      <c r="A18" s="6" t="s">
        <v>14</v>
      </c>
    </row>
    <row r="20" spans="1:1">
      <c r="A20" s="4" t="s">
        <v>15</v>
      </c>
    </row>
    <row r="21" spans="1:1" ht="31">
      <c r="A21" s="6" t="s">
        <v>16</v>
      </c>
    </row>
    <row r="22" spans="1:1" ht="31">
      <c r="A22" s="6" t="s">
        <v>12</v>
      </c>
    </row>
    <row r="23" spans="1:1" ht="31">
      <c r="A23" s="6" t="s">
        <v>17</v>
      </c>
    </row>
    <row r="25" spans="1:1">
      <c r="A25" s="4" t="s">
        <v>18</v>
      </c>
    </row>
    <row r="26" spans="1:1" ht="36" customHeight="1">
      <c r="A26" s="6" t="s">
        <v>19</v>
      </c>
    </row>
    <row r="27" spans="1:1">
      <c r="A27" s="6" t="s">
        <v>20</v>
      </c>
    </row>
    <row r="28" spans="1:1" ht="31">
      <c r="A28" s="6" t="s">
        <v>21</v>
      </c>
    </row>
    <row r="33" spans="1:1">
      <c r="A33" s="12"/>
    </row>
  </sheetData>
  <dataValidations count="2">
    <dataValidation type="list" allowBlank="1" showInputMessage="1" showErrorMessage="1" sqref="B23 B28" xr:uid="{443FE166-2F00-44BA-9377-02D3A9366EA8}">
      <formula1>Methods</formula1>
    </dataValidation>
    <dataValidation type="list" allowBlank="1" showInputMessage="1" showErrorMessage="1" sqref="B19:B20 B16 B29:B32 B25" xr:uid="{B84457B1-53E7-4B40-B144-526968BD5E12}">
      <formula1>"Yes,No"</formula1>
    </dataValidation>
  </dataValidations>
  <pageMargins left="0.7" right="0.7" top="0.75" bottom="0.75" header="0.3" footer="0.3"/>
  <pageSetup paperSize="9"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3E45E-65F2-4286-A918-C840B642DE15}">
  <dimension ref="A1:D40"/>
  <sheetViews>
    <sheetView topLeftCell="A14" zoomScaleNormal="100" workbookViewId="0">
      <selection activeCell="B29" sqref="B29"/>
    </sheetView>
  </sheetViews>
  <sheetFormatPr defaultColWidth="11" defaultRowHeight="15.5"/>
  <cols>
    <col min="1" max="1" width="53.3828125" customWidth="1"/>
    <col min="2" max="2" width="26" customWidth="1"/>
    <col min="3" max="3" width="9.61328125" customWidth="1"/>
    <col min="4" max="4" width="54.84375" customWidth="1"/>
  </cols>
  <sheetData>
    <row r="1" spans="1:4" s="56" customFormat="1" ht="68.150000000000006" customHeight="1">
      <c r="A1" s="62" t="s">
        <v>0</v>
      </c>
      <c r="B1" s="55"/>
      <c r="C1" s="55"/>
      <c r="D1" s="55"/>
    </row>
    <row r="2" spans="1:4" ht="9" customHeight="1">
      <c r="A2" s="5"/>
      <c r="B2" s="5"/>
      <c r="C2" s="5"/>
      <c r="D2" s="5"/>
    </row>
    <row r="3" spans="1:4" ht="20" thickBot="1">
      <c r="A3" s="1" t="s">
        <v>22</v>
      </c>
    </row>
    <row r="4" spans="1:4" ht="17.5" thickTop="1" thickBot="1">
      <c r="A4" s="3" t="s">
        <v>23</v>
      </c>
    </row>
    <row r="5" spans="1:4" ht="17.5" thickBot="1">
      <c r="A5" s="2"/>
      <c r="B5" s="57" t="s">
        <v>24</v>
      </c>
      <c r="C5" s="57" t="s">
        <v>25</v>
      </c>
      <c r="D5" s="57" t="s">
        <v>26</v>
      </c>
    </row>
    <row r="6" spans="1:4" ht="17.5" thickBot="1">
      <c r="A6" s="60" t="s">
        <v>27</v>
      </c>
      <c r="D6" s="32"/>
    </row>
    <row r="7" spans="1:4" ht="16" thickBot="1">
      <c r="A7" t="s">
        <v>28</v>
      </c>
      <c r="B7" s="8" t="s">
        <v>29</v>
      </c>
      <c r="D7" s="36" t="s">
        <v>30</v>
      </c>
    </row>
    <row r="8" spans="1:4" ht="16" thickBot="1">
      <c r="A8" t="s">
        <v>31</v>
      </c>
      <c r="B8" s="8" t="s">
        <v>32</v>
      </c>
      <c r="D8" s="36" t="s">
        <v>33</v>
      </c>
    </row>
    <row r="9" spans="1:4" ht="16" thickBot="1">
      <c r="A9" t="s">
        <v>34</v>
      </c>
      <c r="B9" s="8" t="s">
        <v>35</v>
      </c>
      <c r="D9" s="36" t="s">
        <v>36</v>
      </c>
    </row>
    <row r="10" spans="1:4" ht="16" thickBot="1">
      <c r="A10" t="s">
        <v>37</v>
      </c>
      <c r="B10" s="8" t="s">
        <v>38</v>
      </c>
      <c r="D10" s="36" t="s">
        <v>36</v>
      </c>
    </row>
    <row r="11" spans="1:4" ht="16" thickBot="1">
      <c r="A11" t="s">
        <v>39</v>
      </c>
      <c r="B11" s="8">
        <v>5000</v>
      </c>
      <c r="D11" s="36" t="s">
        <v>36</v>
      </c>
    </row>
    <row r="12" spans="1:4" ht="16" thickBot="1">
      <c r="A12" t="s">
        <v>40</v>
      </c>
      <c r="B12" s="8" t="s">
        <v>41</v>
      </c>
      <c r="D12" s="36" t="s">
        <v>30</v>
      </c>
    </row>
    <row r="13" spans="1:4">
      <c r="B13" s="9"/>
    </row>
    <row r="14" spans="1:4" ht="17.5" thickBot="1">
      <c r="A14" s="2" t="s">
        <v>42</v>
      </c>
      <c r="B14" s="9"/>
    </row>
    <row r="15" spans="1:4" ht="16" thickBot="1">
      <c r="A15" t="s">
        <v>43</v>
      </c>
      <c r="B15" s="10">
        <v>44197</v>
      </c>
      <c r="D15" s="36" t="s">
        <v>30</v>
      </c>
    </row>
    <row r="16" spans="1:4">
      <c r="A16" t="s">
        <v>44</v>
      </c>
      <c r="B16" s="9"/>
    </row>
    <row r="17" spans="1:4" ht="17.5" thickBot="1">
      <c r="A17" s="2" t="s">
        <v>45</v>
      </c>
      <c r="B17" s="9"/>
    </row>
    <row r="18" spans="1:4" ht="16" thickBot="1">
      <c r="A18" t="s">
        <v>46</v>
      </c>
      <c r="B18" s="8" t="s">
        <v>47</v>
      </c>
      <c r="D18" s="36" t="s">
        <v>48</v>
      </c>
    </row>
    <row r="19" spans="1:4" ht="16" thickBot="1">
      <c r="A19" t="s">
        <v>49</v>
      </c>
      <c r="B19" s="8" t="s">
        <v>50</v>
      </c>
      <c r="D19" s="36" t="s">
        <v>30</v>
      </c>
    </row>
    <row r="20" spans="1:4" ht="16" thickBot="1">
      <c r="A20" t="s">
        <v>51</v>
      </c>
      <c r="B20" s="10">
        <v>44562</v>
      </c>
      <c r="D20" s="36" t="s">
        <v>52</v>
      </c>
    </row>
    <row r="21" spans="1:4" ht="16" thickBot="1">
      <c r="A21" t="s">
        <v>53</v>
      </c>
      <c r="B21" s="8" t="s">
        <v>50</v>
      </c>
      <c r="D21" s="36" t="s">
        <v>30</v>
      </c>
    </row>
    <row r="22" spans="1:4" ht="16" thickBot="1">
      <c r="A22" t="s">
        <v>54</v>
      </c>
      <c r="B22" s="8" t="s">
        <v>50</v>
      </c>
      <c r="D22" s="36" t="s">
        <v>55</v>
      </c>
    </row>
    <row r="23" spans="1:4">
      <c r="B23" s="9"/>
    </row>
    <row r="24" spans="1:4" ht="17.5" thickBot="1">
      <c r="A24" s="2" t="s">
        <v>56</v>
      </c>
      <c r="B24" s="9"/>
    </row>
    <row r="25" spans="1:4" ht="16" thickBot="1">
      <c r="A25" t="s">
        <v>57</v>
      </c>
      <c r="B25" s="8" t="s">
        <v>58</v>
      </c>
      <c r="D25" s="36" t="s">
        <v>59</v>
      </c>
    </row>
    <row r="26" spans="1:4" ht="16.5" thickTop="1" thickBot="1">
      <c r="A26" t="s">
        <v>60</v>
      </c>
      <c r="B26" s="51">
        <f>IF(B25="Normal Year Energy Savings",'a-Normal Year'!B54,'b-Measured'!B30)</f>
        <v>0</v>
      </c>
      <c r="C26" s="24" t="s">
        <v>61</v>
      </c>
      <c r="D26" s="36" t="s">
        <v>62</v>
      </c>
    </row>
    <row r="27" spans="1:4" ht="16.5" thickTop="1" thickBot="1">
      <c r="A27" t="s">
        <v>63</v>
      </c>
      <c r="B27" s="8"/>
      <c r="C27" s="24"/>
      <c r="D27" s="36"/>
    </row>
    <row r="28" spans="1:4" ht="16" thickBot="1">
      <c r="A28" t="s">
        <v>64</v>
      </c>
      <c r="B28" s="8" t="s">
        <v>50</v>
      </c>
      <c r="D28" s="36" t="s">
        <v>30</v>
      </c>
    </row>
    <row r="29" spans="1:4" ht="16" thickBot="1">
      <c r="A29" t="s">
        <v>65</v>
      </c>
      <c r="B29" s="8" t="s">
        <v>50</v>
      </c>
      <c r="D29" s="36" t="s">
        <v>30</v>
      </c>
    </row>
    <row r="30" spans="1:4" ht="16" thickBot="1">
      <c r="A30" s="24" t="s">
        <v>66</v>
      </c>
    </row>
    <row r="31" spans="1:4" ht="16" thickBot="1">
      <c r="A31" t="s">
        <v>67</v>
      </c>
      <c r="B31" s="8"/>
      <c r="D31" s="36"/>
    </row>
    <row r="32" spans="1:4" ht="16" thickBot="1">
      <c r="A32" t="s">
        <v>68</v>
      </c>
      <c r="B32" s="8" t="s">
        <v>50</v>
      </c>
      <c r="D32" s="36" t="s">
        <v>30</v>
      </c>
    </row>
    <row r="33" spans="1:4" ht="16" thickBot="1">
      <c r="A33" t="s">
        <v>69</v>
      </c>
      <c r="B33" s="8" t="s">
        <v>50</v>
      </c>
      <c r="D33" s="36" t="s">
        <v>30</v>
      </c>
    </row>
    <row r="34" spans="1:4" ht="16" thickBot="1">
      <c r="A34" t="s">
        <v>70</v>
      </c>
      <c r="B34" s="8" t="s">
        <v>50</v>
      </c>
      <c r="D34" s="36" t="s">
        <v>30</v>
      </c>
    </row>
    <row r="35" spans="1:4" ht="16" thickBot="1">
      <c r="A35" t="s">
        <v>71</v>
      </c>
      <c r="B35" s="8" t="s">
        <v>50</v>
      </c>
      <c r="D35" s="36" t="s">
        <v>30</v>
      </c>
    </row>
    <row r="36" spans="1:4">
      <c r="A36" s="12" t="s">
        <v>72</v>
      </c>
    </row>
    <row r="37" spans="1:4" ht="17.5" thickBot="1">
      <c r="A37" s="2" t="s">
        <v>73</v>
      </c>
      <c r="B37" s="9"/>
    </row>
    <row r="38" spans="1:4" ht="16.5" thickTop="1" thickBot="1">
      <c r="A38" t="s">
        <v>74</v>
      </c>
      <c r="B38" s="11" t="str">
        <f>IF(B20&lt;B15,"Yes","No")</f>
        <v>No</v>
      </c>
      <c r="D38" s="36" t="s">
        <v>75</v>
      </c>
    </row>
    <row r="39" spans="1:4" ht="16.5" thickTop="1" thickBot="1">
      <c r="A39" t="s">
        <v>76</v>
      </c>
      <c r="B39" s="11" t="str">
        <f>IF(AND(B19="Yes",B21="Yes",B22="Yes",ISTEXT(B18)),"Yes","NO")</f>
        <v>Yes</v>
      </c>
      <c r="D39" s="36" t="s">
        <v>75</v>
      </c>
    </row>
    <row r="40" spans="1:4" ht="16" thickTop="1"/>
  </sheetData>
  <phoneticPr fontId="15" type="noConversion"/>
  <dataValidations count="4">
    <dataValidation type="list" allowBlank="1" showInputMessage="1" showErrorMessage="1" sqref="B12" xr:uid="{7537E229-1D52-4182-8EDA-A603A7A19B2F}">
      <formula1>ANZSIC_div</formula1>
    </dataValidation>
    <dataValidation type="whole" allowBlank="1" showInputMessage="1" showErrorMessage="1" sqref="B11" xr:uid="{1A34B887-8383-4BA0-9303-5B6ED71900BB}">
      <formula1>0</formula1>
      <formula2>9999</formula2>
    </dataValidation>
    <dataValidation type="list" allowBlank="1" showInputMessage="1" showErrorMessage="1" sqref="B21:B22 B19 B28:B29 B32:B35" xr:uid="{4CB9B275-3E85-41B6-B9E8-275A794DA5AB}">
      <formula1>"Yes,No"</formula1>
    </dataValidation>
    <dataValidation type="list" allowBlank="1" showInputMessage="1" showErrorMessage="1" sqref="B25" xr:uid="{8B4CF7FB-29AF-4D14-927C-A08345CED8DE}">
      <formula1>Methods</formula1>
    </dataValidation>
  </dataValidations>
  <pageMargins left="0.7" right="0.7" top="0.75" bottom="0.75" header="0.3" footer="0.3"/>
  <pageSetup paperSize="9"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D55"/>
  <sheetViews>
    <sheetView topLeftCell="A36" zoomScaleNormal="100" workbookViewId="0">
      <selection activeCell="B54" sqref="B54"/>
    </sheetView>
  </sheetViews>
  <sheetFormatPr defaultColWidth="11" defaultRowHeight="15.5"/>
  <cols>
    <col min="1" max="1" width="52.3828125" style="31" customWidth="1"/>
    <col min="2" max="2" width="26.15234375" style="31" customWidth="1"/>
    <col min="3" max="3" width="5.61328125" style="31" customWidth="1"/>
    <col min="4" max="4" width="91.15234375" style="32" customWidth="1"/>
    <col min="5" max="16384" width="11" style="31"/>
  </cols>
  <sheetData>
    <row r="1" spans="1:4" s="56" customFormat="1" ht="68.150000000000006" customHeight="1">
      <c r="A1" s="62" t="s">
        <v>0</v>
      </c>
      <c r="B1" s="55"/>
      <c r="C1" s="55"/>
      <c r="D1" s="55"/>
    </row>
    <row r="2" spans="1:4" ht="9" customHeight="1">
      <c r="A2" s="5"/>
      <c r="B2" s="5"/>
      <c r="C2" s="5"/>
      <c r="D2" s="25"/>
    </row>
    <row r="3" spans="1:4" ht="20" thickBot="1">
      <c r="A3" s="1" t="s">
        <v>77</v>
      </c>
    </row>
    <row r="4" spans="1:4" ht="17.5" thickTop="1" thickBot="1">
      <c r="A4" s="3" t="s">
        <v>78</v>
      </c>
    </row>
    <row r="5" spans="1:4" ht="17.5" thickBot="1">
      <c r="A5" s="2"/>
      <c r="B5" s="57" t="s">
        <v>79</v>
      </c>
      <c r="C5" s="57" t="s">
        <v>25</v>
      </c>
      <c r="D5" s="57" t="s">
        <v>26</v>
      </c>
    </row>
    <row r="6" spans="1:4" ht="17.5" thickBot="1">
      <c r="A6" s="2" t="s">
        <v>80</v>
      </c>
      <c r="B6" s="33"/>
    </row>
    <row r="7" spans="1:4" ht="16" thickBot="1">
      <c r="A7" t="s">
        <v>81</v>
      </c>
      <c r="B7" s="34" t="s">
        <v>82</v>
      </c>
      <c r="C7" s="35"/>
      <c r="D7" s="36" t="s">
        <v>83</v>
      </c>
    </row>
    <row r="8" spans="1:4" ht="16" thickBot="1">
      <c r="A8" t="s">
        <v>84</v>
      </c>
      <c r="B8" s="37">
        <v>1</v>
      </c>
      <c r="C8" s="35"/>
      <c r="D8" s="36" t="s">
        <v>85</v>
      </c>
    </row>
    <row r="9" spans="1:4" ht="16" thickBot="1">
      <c r="A9" t="s">
        <v>86</v>
      </c>
      <c r="B9" s="30">
        <v>12000</v>
      </c>
      <c r="C9" s="35" t="s">
        <v>87</v>
      </c>
      <c r="D9" s="36" t="s">
        <v>88</v>
      </c>
    </row>
    <row r="10" spans="1:4" ht="17.5" thickTop="1" thickBot="1">
      <c r="A10" s="20" t="s">
        <v>89</v>
      </c>
      <c r="B10" s="38">
        <f>IFERROR(INDEX('ESS lookups'!$B$20:$C$26,MATCH(B8,'ESS lookups'!$F$20:$F$26,1),MATCH(B7,modelapproach,0)),"")</f>
        <v>0.4</v>
      </c>
      <c r="C10" s="35"/>
      <c r="D10" s="36" t="s">
        <v>90</v>
      </c>
    </row>
    <row r="11" spans="1:4" ht="18" thickTop="1" thickBot="1">
      <c r="A11" s="2" t="s">
        <v>91</v>
      </c>
      <c r="B11" s="33"/>
      <c r="C11" s="35"/>
    </row>
    <row r="12" spans="1:4" ht="16" thickBot="1">
      <c r="A12" t="s">
        <v>92</v>
      </c>
      <c r="B12" s="34" t="s">
        <v>82</v>
      </c>
      <c r="C12" s="35"/>
      <c r="D12" s="36" t="s">
        <v>83</v>
      </c>
    </row>
    <row r="13" spans="1:4" ht="16" thickBot="1">
      <c r="A13" t="s">
        <v>84</v>
      </c>
      <c r="B13" s="37">
        <v>1</v>
      </c>
      <c r="C13" s="35"/>
      <c r="D13" s="36" t="s">
        <v>85</v>
      </c>
    </row>
    <row r="14" spans="1:4" ht="16" thickBot="1">
      <c r="A14" t="s">
        <v>93</v>
      </c>
      <c r="B14" s="30">
        <v>100</v>
      </c>
      <c r="C14" s="35" t="s">
        <v>87</v>
      </c>
      <c r="D14" s="36" t="s">
        <v>88</v>
      </c>
    </row>
    <row r="15" spans="1:4" ht="17.5" thickTop="1" thickBot="1">
      <c r="A15" s="20" t="s">
        <v>89</v>
      </c>
      <c r="B15" s="38">
        <f>IFERROR(INDEX('ESS lookups'!$B$20:$C$26,MATCH(B13,'ESS lookups'!$F$20:$F$26,1),MATCH(B12,modelapproach,0)),"")</f>
        <v>0.4</v>
      </c>
      <c r="C15" s="35"/>
      <c r="D15" s="36" t="s">
        <v>90</v>
      </c>
    </row>
    <row r="16" spans="1:4" ht="18" thickTop="1" thickBot="1">
      <c r="A16" s="2" t="s">
        <v>94</v>
      </c>
      <c r="B16" s="33"/>
      <c r="C16" s="35"/>
    </row>
    <row r="17" spans="1:4" ht="16" thickBot="1">
      <c r="A17" t="s">
        <v>95</v>
      </c>
      <c r="B17" s="34" t="s">
        <v>82</v>
      </c>
      <c r="C17" s="35"/>
      <c r="D17" s="36" t="s">
        <v>83</v>
      </c>
    </row>
    <row r="18" spans="1:4" ht="16" thickBot="1">
      <c r="A18" t="s">
        <v>84</v>
      </c>
      <c r="B18" s="37">
        <v>0.9</v>
      </c>
      <c r="C18" s="35"/>
      <c r="D18" s="36" t="s">
        <v>85</v>
      </c>
    </row>
    <row r="19" spans="1:4" ht="16" thickBot="1">
      <c r="A19" t="s">
        <v>96</v>
      </c>
      <c r="B19" s="30">
        <v>10000</v>
      </c>
      <c r="C19" s="35" t="s">
        <v>87</v>
      </c>
      <c r="D19" s="36" t="s">
        <v>88</v>
      </c>
    </row>
    <row r="20" spans="1:4" ht="17.5" thickTop="1" thickBot="1">
      <c r="A20" s="20" t="s">
        <v>89</v>
      </c>
      <c r="B20" s="38">
        <f>IFERROR(INDEX('ESS lookups'!$B$20:$C$26,MATCH(B18,'ESS lookups'!$F$20:$F$26,1),MATCH(B17,modelapproach,0)),"")</f>
        <v>0.6</v>
      </c>
      <c r="C20" s="35"/>
      <c r="D20" s="36" t="s">
        <v>90</v>
      </c>
    </row>
    <row r="21" spans="1:4" ht="18" thickTop="1" thickBot="1">
      <c r="A21" s="2" t="s">
        <v>97</v>
      </c>
      <c r="B21" s="33"/>
      <c r="C21" s="35"/>
    </row>
    <row r="22" spans="1:4" ht="16" thickBot="1">
      <c r="A22" t="s">
        <v>98</v>
      </c>
      <c r="B22" s="34" t="s">
        <v>82</v>
      </c>
      <c r="C22" s="35"/>
      <c r="D22" s="36" t="s">
        <v>83</v>
      </c>
    </row>
    <row r="23" spans="1:4" ht="16" thickBot="1">
      <c r="A23" t="s">
        <v>84</v>
      </c>
      <c r="B23" s="37">
        <v>0.8</v>
      </c>
      <c r="C23" s="35"/>
      <c r="D23" s="36" t="s">
        <v>85</v>
      </c>
    </row>
    <row r="24" spans="1:4" ht="16" thickBot="1">
      <c r="A24" t="s">
        <v>99</v>
      </c>
      <c r="B24" s="30">
        <v>100</v>
      </c>
      <c r="C24" s="35" t="s">
        <v>87</v>
      </c>
      <c r="D24" s="36" t="s">
        <v>88</v>
      </c>
    </row>
    <row r="25" spans="1:4" ht="17.5" thickTop="1" thickBot="1">
      <c r="A25" s="20" t="s">
        <v>89</v>
      </c>
      <c r="B25" s="38">
        <f>IFERROR(INDEX('ESS lookups'!$B$20:$C$26,MATCH(B23,'ESS lookups'!$F$20:$F$26,1),MATCH(B22,modelapproach,0)),"")</f>
        <v>0.6</v>
      </c>
      <c r="C25" s="35"/>
      <c r="D25" s="36" t="s">
        <v>90</v>
      </c>
    </row>
    <row r="26" spans="1:4" ht="17" thickTop="1">
      <c r="A26" s="20"/>
      <c r="C26" s="35"/>
    </row>
    <row r="27" spans="1:4" ht="17.5" thickBot="1">
      <c r="A27" s="2" t="s">
        <v>100</v>
      </c>
      <c r="B27" s="33"/>
      <c r="C27" s="35"/>
    </row>
    <row r="28" spans="1:4" ht="31.5" thickBot="1">
      <c r="A28" t="s">
        <v>101</v>
      </c>
      <c r="B28" s="30">
        <v>100</v>
      </c>
      <c r="C28" s="35" t="s">
        <v>61</v>
      </c>
      <c r="D28" s="36" t="s">
        <v>102</v>
      </c>
    </row>
    <row r="29" spans="1:4">
      <c r="A29" s="4"/>
      <c r="C29" s="35"/>
    </row>
    <row r="30" spans="1:4" ht="17.5" thickBot="1">
      <c r="A30" s="2" t="s">
        <v>103</v>
      </c>
      <c r="B30" s="33"/>
      <c r="C30" s="35"/>
    </row>
    <row r="31" spans="1:4" ht="31.5" thickBot="1">
      <c r="A31" t="s">
        <v>104</v>
      </c>
      <c r="B31" s="53" t="s">
        <v>105</v>
      </c>
      <c r="C31" s="35"/>
      <c r="D31" s="36" t="s">
        <v>106</v>
      </c>
    </row>
    <row r="32" spans="1:4" ht="31.5" thickBot="1">
      <c r="A32" t="s">
        <v>107</v>
      </c>
      <c r="B32" s="52" t="s">
        <v>108</v>
      </c>
      <c r="C32" s="35"/>
      <c r="D32" s="36" t="s">
        <v>109</v>
      </c>
    </row>
    <row r="33" spans="1:4" ht="32" thickTop="1" thickBot="1">
      <c r="A33" t="s">
        <v>110</v>
      </c>
      <c r="B33" s="46">
        <f>IF(B$31="Yes - persistence model in this spreadsheet",'Persistence Model'!B30,10)</f>
        <v>9</v>
      </c>
      <c r="C33" s="35" t="s">
        <v>111</v>
      </c>
      <c r="D33" s="36" t="str">
        <f>IF(B31="Yes - persistence model in this spreadsheet","A period not exceeding the expected lifetime of the Equipment in whole years, as determined by that Persistence Model; and ",IF(B31="Yes - external approved persistence model","Enter the expected lifetime of the Equipment from the external persistence model. Must be ",""))&amp;"not more than 10 years after the Implementation Date"</f>
        <v>A period not exceeding the expected lifetime of the Equipment in whole years, as determined by that Persistence Model; and not more than 10 years after the Implementation Date</v>
      </c>
    </row>
    <row r="34" spans="1:4" ht="34.5" customHeight="1" thickTop="1" thickBot="1">
      <c r="A34" t="s">
        <v>112</v>
      </c>
      <c r="B34" s="47">
        <f>IF(B$31="Yes - persistence model in this spreadsheet",'Persistence Model'!B19,IFERROR('ESS lookups'!C36/1,0))</f>
        <v>1</v>
      </c>
      <c r="C34" s="35"/>
      <c r="D34" s="63" t="s">
        <v>113</v>
      </c>
    </row>
    <row r="35" spans="1:4" ht="16.5" thickTop="1" thickBot="1">
      <c r="A35" t="s">
        <v>114</v>
      </c>
      <c r="B35" s="47">
        <f>IF(B$31="Yes - persistence model in this spreadsheet",'Persistence Model'!B20,IFERROR('ESS lookups'!C37/1,0))</f>
        <v>0.92741012062280714</v>
      </c>
      <c r="C35" s="35"/>
      <c r="D35" s="64"/>
    </row>
    <row r="36" spans="1:4" ht="16.5" thickTop="1" thickBot="1">
      <c r="A36" t="s">
        <v>115</v>
      </c>
      <c r="B36" s="47">
        <f>IF(B$31="Yes - persistence model in this spreadsheet",'Persistence Model'!B21,IFERROR('ESS lookups'!C38/1,0))</f>
        <v>0.89311574639809244</v>
      </c>
      <c r="C36" s="35"/>
      <c r="D36" s="64"/>
    </row>
    <row r="37" spans="1:4" ht="16.5" thickTop="1" thickBot="1">
      <c r="A37" t="s">
        <v>116</v>
      </c>
      <c r="B37" s="47">
        <f>IF(B$31="Yes - persistence model in this spreadsheet",'Persistence Model'!B22,IFERROR('ESS lookups'!C39/1,0))</f>
        <v>0.8600895318336097</v>
      </c>
      <c r="C37" s="35"/>
      <c r="D37" s="64"/>
    </row>
    <row r="38" spans="1:4" ht="16.5" thickTop="1" thickBot="1">
      <c r="A38" t="s">
        <v>117</v>
      </c>
      <c r="B38" s="47">
        <f>IF(B$31="Yes - persistence model in this spreadsheet",'Persistence Model'!B23,IFERROR('ESS lookups'!C40/1,0))</f>
        <v>0.82828458209718336</v>
      </c>
      <c r="C38" s="35"/>
      <c r="D38" s="64"/>
    </row>
    <row r="39" spans="1:4" ht="16.5" thickTop="1" thickBot="1">
      <c r="A39" t="s">
        <v>118</v>
      </c>
      <c r="B39" s="47">
        <f>IF(B$31="Yes - persistence model in this spreadsheet",'Persistence Model'!B24,IFERROR('ESS lookups'!C41/1,0))</f>
        <v>0.79765573646422172</v>
      </c>
      <c r="C39" s="35"/>
      <c r="D39" s="64"/>
    </row>
    <row r="40" spans="1:4" ht="16.5" thickTop="1" thickBot="1">
      <c r="A40" t="s">
        <v>119</v>
      </c>
      <c r="B40" s="47">
        <f>IF(B$31="Yes - persistence model in this spreadsheet",'Persistence Model'!B25,IFERROR('ESS lookups'!C42/1,0))</f>
        <v>0.76815950419276025</v>
      </c>
      <c r="C40" s="35"/>
      <c r="D40" s="64"/>
    </row>
    <row r="41" spans="1:4" ht="16.5" thickTop="1" thickBot="1">
      <c r="A41" t="s">
        <v>120</v>
      </c>
      <c r="B41" s="47">
        <f>IF(B$31="Yes - persistence model in this spreadsheet",'Persistence Model'!B26,IFERROR('ESS lookups'!C43/1,0))</f>
        <v>0.73975400276975789</v>
      </c>
      <c r="C41" s="35"/>
      <c r="D41" s="64"/>
    </row>
    <row r="42" spans="1:4" ht="16.5" thickTop="1" thickBot="1">
      <c r="A42" t="s">
        <v>121</v>
      </c>
      <c r="B42" s="47">
        <f>IF(B$31="Yes - persistence model in this spreadsheet",'Persistence Model'!B27,IFERROR('ESS lookups'!C44/1,0))</f>
        <v>0.71239889844096349</v>
      </c>
      <c r="C42" s="35"/>
      <c r="D42" s="64"/>
    </row>
    <row r="43" spans="1:4" ht="16.5" thickTop="1" thickBot="1">
      <c r="A43" t="s">
        <v>122</v>
      </c>
      <c r="B43" s="47">
        <f>IF(B$31="Yes - persistence model in this spreadsheet",'Persistence Model'!B28,IFERROR('ESS lookups'!C45/1,0))</f>
        <v>0</v>
      </c>
      <c r="C43" s="35"/>
      <c r="D43" s="65"/>
    </row>
    <row r="44" spans="1:4" ht="16" thickTop="1">
      <c r="A44" s="4"/>
      <c r="C44" s="35"/>
    </row>
    <row r="45" spans="1:4" ht="17.5" thickBot="1">
      <c r="A45" s="2" t="s">
        <v>123</v>
      </c>
      <c r="B45" s="33"/>
      <c r="C45" s="35"/>
    </row>
    <row r="46" spans="1:4" ht="16" thickBot="1">
      <c r="A46" t="s">
        <v>124</v>
      </c>
      <c r="B46" s="39">
        <v>0.4</v>
      </c>
      <c r="C46" s="35"/>
      <c r="D46" s="36" t="s">
        <v>125</v>
      </c>
    </row>
    <row r="47" spans="1:4" ht="16" thickBot="1">
      <c r="A47" t="s">
        <v>126</v>
      </c>
      <c r="B47" s="40">
        <v>1.2070000000000001</v>
      </c>
      <c r="C47" s="35"/>
      <c r="D47" s="36" t="s">
        <v>125</v>
      </c>
    </row>
    <row r="48" spans="1:4">
      <c r="A48" s="4"/>
      <c r="C48" s="35"/>
    </row>
    <row r="49" spans="1:4" ht="17.5" thickBot="1">
      <c r="A49" s="2" t="s">
        <v>127</v>
      </c>
      <c r="B49" s="33"/>
      <c r="C49" s="35"/>
    </row>
    <row r="50" spans="1:4" ht="16.5" thickTop="1" thickBot="1">
      <c r="A50" t="s">
        <v>128</v>
      </c>
      <c r="B50" s="38">
        <f>B9-B19</f>
        <v>2000</v>
      </c>
      <c r="C50" s="35" t="s">
        <v>87</v>
      </c>
      <c r="D50" s="36" t="s">
        <v>125</v>
      </c>
    </row>
    <row r="51" spans="1:4" ht="16.5" thickTop="1" thickBot="1">
      <c r="A51" t="s">
        <v>129</v>
      </c>
      <c r="B51" s="38">
        <f>B14-B24</f>
        <v>0</v>
      </c>
      <c r="C51" s="35" t="s">
        <v>87</v>
      </c>
      <c r="D51" s="36" t="s">
        <v>125</v>
      </c>
    </row>
    <row r="52" spans="1:4" ht="16.5" thickTop="1" thickBot="1">
      <c r="A52" t="s">
        <v>130</v>
      </c>
      <c r="B52" s="38">
        <f>B50*MIN(B$10,B$20)*SUM($B$34:$B$43)*3.6*$B$47</f>
        <v>26164.597893819875</v>
      </c>
      <c r="C52" s="35" t="s">
        <v>61</v>
      </c>
      <c r="D52" s="36" t="s">
        <v>131</v>
      </c>
    </row>
    <row r="53" spans="1:4" ht="16.5" thickTop="1" thickBot="1">
      <c r="A53" t="s">
        <v>132</v>
      </c>
      <c r="B53" s="38">
        <f>B51*MIN(B$15,B$25)*SUM($B$34:$B$43)*$B$46*3.6</f>
        <v>0</v>
      </c>
      <c r="C53" s="35" t="s">
        <v>61</v>
      </c>
      <c r="D53" s="36" t="s">
        <v>133</v>
      </c>
    </row>
    <row r="54" spans="1:4" ht="16.5" thickTop="1" thickBot="1">
      <c r="A54" t="s">
        <v>60</v>
      </c>
      <c r="B54" s="61">
        <f>B52+B53-B28</f>
        <v>26064.597893819875</v>
      </c>
      <c r="C54" s="35" t="s">
        <v>61</v>
      </c>
      <c r="D54" s="36" t="s">
        <v>125</v>
      </c>
    </row>
    <row r="55" spans="1:4" ht="16" thickTop="1"/>
  </sheetData>
  <mergeCells count="1">
    <mergeCell ref="D34:D43"/>
  </mergeCells>
  <phoneticPr fontId="15" type="noConversion"/>
  <dataValidations count="3">
    <dataValidation type="list" allowBlank="1" showInputMessage="1" showErrorMessage="1" sqref="B7 B12 B17 B22" xr:uid="{CDE6A2C8-FBF6-4062-A538-3D7FA7EFC6D9}">
      <formula1>modelapproach</formula1>
    </dataValidation>
    <dataValidation type="decimal" allowBlank="1" showInputMessage="1" showErrorMessage="1" sqref="B47 B8 B13 B18 B23 B28 B33:B43" xr:uid="{043316D6-07CC-48AE-BACE-29DB26E08B81}">
      <formula1>0</formula1>
      <formula2>9999</formula2>
    </dataValidation>
    <dataValidation type="list" allowBlank="1" showInputMessage="1" showErrorMessage="1" sqref="B31" xr:uid="{32794E68-C88A-419B-BC68-4403758A9D95}">
      <formula1>persistence</formula1>
    </dataValidation>
  </dataValidations>
  <pageMargins left="0.7" right="0.7" top="0.75" bottom="0.75" header="0.3" footer="0.3"/>
  <pageSetup paperSize="9" orientation="landscape"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92152-37E2-4DD4-A3E0-B9A3A9583EFE}">
  <dimension ref="A1:D54"/>
  <sheetViews>
    <sheetView zoomScaleNormal="100" workbookViewId="0">
      <selection activeCell="A2" sqref="A2:XFD2"/>
    </sheetView>
  </sheetViews>
  <sheetFormatPr defaultColWidth="11" defaultRowHeight="15.5"/>
  <cols>
    <col min="1" max="1" width="54.3828125" customWidth="1"/>
    <col min="2" max="2" width="26" customWidth="1"/>
    <col min="3" max="3" width="9.61328125" customWidth="1"/>
    <col min="4" max="4" width="91.15234375" style="6" customWidth="1"/>
  </cols>
  <sheetData>
    <row r="1" spans="1:4" s="56" customFormat="1" ht="68.150000000000006" customHeight="1">
      <c r="A1" s="62" t="s">
        <v>0</v>
      </c>
      <c r="B1" s="55"/>
      <c r="C1" s="55"/>
      <c r="D1" s="55"/>
    </row>
    <row r="2" spans="1:4" ht="9" customHeight="1">
      <c r="A2" s="5"/>
      <c r="B2" s="5"/>
      <c r="C2" s="5"/>
      <c r="D2" s="25"/>
    </row>
    <row r="3" spans="1:4" ht="20" thickBot="1">
      <c r="A3" s="1" t="s">
        <v>77</v>
      </c>
    </row>
    <row r="4" spans="1:4" ht="17.5" thickTop="1" thickBot="1">
      <c r="A4" s="3" t="s">
        <v>134</v>
      </c>
    </row>
    <row r="5" spans="1:4" ht="17.5" thickBot="1">
      <c r="A5" s="2"/>
      <c r="B5" s="57" t="s">
        <v>79</v>
      </c>
      <c r="C5" s="57" t="s">
        <v>25</v>
      </c>
      <c r="D5" s="57" t="s">
        <v>26</v>
      </c>
    </row>
    <row r="6" spans="1:4" ht="17.5" thickBot="1">
      <c r="A6" s="2" t="s">
        <v>80</v>
      </c>
      <c r="B6" s="9"/>
    </row>
    <row r="7" spans="1:4" ht="16" thickBot="1">
      <c r="A7" t="s">
        <v>81</v>
      </c>
      <c r="B7" s="8"/>
      <c r="C7" s="24"/>
      <c r="D7" s="26" t="s">
        <v>83</v>
      </c>
    </row>
    <row r="8" spans="1:4" ht="16" thickBot="1">
      <c r="A8" t="s">
        <v>84</v>
      </c>
      <c r="B8" s="15"/>
      <c r="C8" s="24"/>
      <c r="D8" s="26" t="s">
        <v>85</v>
      </c>
    </row>
    <row r="9" spans="1:4" ht="16" thickBot="1">
      <c r="A9" t="s">
        <v>86</v>
      </c>
      <c r="B9" s="16"/>
      <c r="C9" s="24" t="s">
        <v>87</v>
      </c>
      <c r="D9" s="26" t="s">
        <v>88</v>
      </c>
    </row>
    <row r="10" spans="1:4" ht="17.5" thickTop="1" thickBot="1">
      <c r="A10" s="20" t="s">
        <v>89</v>
      </c>
      <c r="B10" s="19" t="str">
        <f>IFERROR(INDEX('ESS lookups'!$B$20:$C$26,MATCH(B8,'ESS lookups'!$F$20:$F$26,1),MATCH(B7,modelapproach,0)),"")</f>
        <v/>
      </c>
      <c r="C10" s="24"/>
      <c r="D10" s="26" t="s">
        <v>90</v>
      </c>
    </row>
    <row r="11" spans="1:4" ht="18" thickTop="1" thickBot="1">
      <c r="A11" s="2" t="s">
        <v>91</v>
      </c>
      <c r="B11" s="9"/>
      <c r="C11" s="24"/>
    </row>
    <row r="12" spans="1:4" ht="16" thickBot="1">
      <c r="A12" t="s">
        <v>92</v>
      </c>
      <c r="B12" s="8"/>
      <c r="C12" s="24"/>
      <c r="D12" s="26" t="s">
        <v>83</v>
      </c>
    </row>
    <row r="13" spans="1:4" ht="16" thickBot="1">
      <c r="A13" t="s">
        <v>84</v>
      </c>
      <c r="B13" s="15"/>
      <c r="C13" s="24"/>
      <c r="D13" s="26" t="s">
        <v>85</v>
      </c>
    </row>
    <row r="14" spans="1:4" ht="16" thickBot="1">
      <c r="A14" t="s">
        <v>93</v>
      </c>
      <c r="B14" s="16"/>
      <c r="C14" s="24" t="s">
        <v>87</v>
      </c>
      <c r="D14" s="26" t="s">
        <v>88</v>
      </c>
    </row>
    <row r="15" spans="1:4" ht="17.5" thickTop="1" thickBot="1">
      <c r="A15" s="20" t="s">
        <v>89</v>
      </c>
      <c r="B15" s="19" t="str">
        <f>IFERROR(INDEX('ESS lookups'!$B$20:$C$26,MATCH(B13,'ESS lookups'!$F$20:$F$26,1),MATCH(B12,modelapproach,0)),"")</f>
        <v/>
      </c>
      <c r="C15" s="24"/>
      <c r="D15" s="26" t="s">
        <v>90</v>
      </c>
    </row>
    <row r="16" spans="1:4" ht="18" thickTop="1" thickBot="1">
      <c r="A16" s="2" t="s">
        <v>135</v>
      </c>
      <c r="B16" s="9"/>
      <c r="C16" s="24"/>
    </row>
    <row r="17" spans="1:4" ht="16" thickBot="1">
      <c r="A17" t="s">
        <v>136</v>
      </c>
      <c r="B17" s="16"/>
      <c r="C17" s="24" t="s">
        <v>87</v>
      </c>
      <c r="D17" s="26" t="s">
        <v>83</v>
      </c>
    </row>
    <row r="18" spans="1:4" ht="16" thickBot="1">
      <c r="A18" t="s">
        <v>137</v>
      </c>
      <c r="B18" s="16"/>
      <c r="C18" s="24" t="s">
        <v>87</v>
      </c>
      <c r="D18" s="26" t="s">
        <v>85</v>
      </c>
    </row>
    <row r="19" spans="1:4" ht="16.5">
      <c r="A19" s="20"/>
      <c r="C19" s="24"/>
      <c r="D19"/>
    </row>
    <row r="20" spans="1:4" ht="17.5" thickBot="1">
      <c r="A20" s="2" t="s">
        <v>100</v>
      </c>
      <c r="B20" s="9"/>
      <c r="C20" s="24"/>
      <c r="D20"/>
    </row>
    <row r="21" spans="1:4" ht="31.5" thickBot="1">
      <c r="A21" t="s">
        <v>101</v>
      </c>
      <c r="B21" s="16"/>
      <c r="C21" s="24" t="s">
        <v>61</v>
      </c>
      <c r="D21" s="26" t="s">
        <v>138</v>
      </c>
    </row>
    <row r="22" spans="1:4">
      <c r="A22" s="4"/>
      <c r="C22" s="24"/>
      <c r="D22"/>
    </row>
    <row r="23" spans="1:4" ht="17.5" thickBot="1">
      <c r="A23" s="2" t="s">
        <v>123</v>
      </c>
      <c r="B23" s="9"/>
      <c r="C23" s="24"/>
      <c r="D23"/>
    </row>
    <row r="24" spans="1:4" ht="16" thickBot="1">
      <c r="A24" t="s">
        <v>124</v>
      </c>
      <c r="B24" s="18">
        <v>0.4</v>
      </c>
      <c r="C24" s="24"/>
      <c r="D24" s="26" t="s">
        <v>125</v>
      </c>
    </row>
    <row r="25" spans="1:4" ht="16" thickBot="1">
      <c r="A25" t="s">
        <v>126</v>
      </c>
      <c r="B25" s="17">
        <v>1.2070000000000001</v>
      </c>
      <c r="C25" s="24"/>
      <c r="D25" s="26" t="s">
        <v>125</v>
      </c>
    </row>
    <row r="26" spans="1:4">
      <c r="A26" s="4"/>
      <c r="C26" s="24"/>
    </row>
    <row r="27" spans="1:4" ht="17.5" thickBot="1">
      <c r="A27" s="2" t="s">
        <v>127</v>
      </c>
      <c r="B27" s="9"/>
      <c r="C27" s="24"/>
    </row>
    <row r="28" spans="1:4" ht="16.5" thickTop="1" thickBot="1">
      <c r="A28" t="s">
        <v>139</v>
      </c>
      <c r="B28" s="19">
        <f>B9-B17</f>
        <v>0</v>
      </c>
      <c r="C28" s="24" t="s">
        <v>61</v>
      </c>
      <c r="D28" s="26" t="s">
        <v>131</v>
      </c>
    </row>
    <row r="29" spans="1:4" ht="16.5" thickTop="1" thickBot="1">
      <c r="A29" t="s">
        <v>140</v>
      </c>
      <c r="B29" s="19">
        <f>B14-B18</f>
        <v>0</v>
      </c>
      <c r="C29" s="24" t="s">
        <v>61</v>
      </c>
      <c r="D29" s="26" t="s">
        <v>133</v>
      </c>
    </row>
    <row r="30" spans="1:4" ht="17.5" thickTop="1" thickBot="1">
      <c r="A30" t="s">
        <v>60</v>
      </c>
      <c r="B30" s="23">
        <f>IFERROR((B28*B10)*3.6*B25+(B29*B15*B24)*3.6-B21,0)</f>
        <v>0</v>
      </c>
      <c r="C30" s="24" t="s">
        <v>61</v>
      </c>
      <c r="D30" s="26" t="s">
        <v>125</v>
      </c>
    </row>
    <row r="31" spans="1:4" ht="16" thickTop="1">
      <c r="D31"/>
    </row>
    <row r="32" spans="1:4">
      <c r="D32"/>
    </row>
    <row r="33" spans="4:4">
      <c r="D33"/>
    </row>
    <row r="34" spans="4:4">
      <c r="D34"/>
    </row>
    <row r="35" spans="4:4">
      <c r="D35"/>
    </row>
    <row r="36" spans="4:4">
      <c r="D36"/>
    </row>
    <row r="37" spans="4:4">
      <c r="D37"/>
    </row>
    <row r="38" spans="4:4">
      <c r="D38"/>
    </row>
    <row r="39" spans="4:4">
      <c r="D39"/>
    </row>
    <row r="40" spans="4:4">
      <c r="D40"/>
    </row>
    <row r="41" spans="4:4">
      <c r="D41"/>
    </row>
    <row r="42" spans="4:4">
      <c r="D42"/>
    </row>
    <row r="43" spans="4:4">
      <c r="D43"/>
    </row>
    <row r="44" spans="4:4">
      <c r="D44"/>
    </row>
    <row r="45" spans="4:4">
      <c r="D45"/>
    </row>
    <row r="46" spans="4:4">
      <c r="D46"/>
    </row>
    <row r="47" spans="4:4">
      <c r="D47"/>
    </row>
    <row r="48" spans="4:4">
      <c r="D48"/>
    </row>
    <row r="49" spans="4:4">
      <c r="D49"/>
    </row>
    <row r="50" spans="4:4">
      <c r="D50"/>
    </row>
    <row r="51" spans="4:4">
      <c r="D51"/>
    </row>
    <row r="52" spans="4:4">
      <c r="D52"/>
    </row>
    <row r="53" spans="4:4">
      <c r="D53"/>
    </row>
    <row r="54" spans="4:4">
      <c r="D54"/>
    </row>
  </sheetData>
  <dataValidations count="2">
    <dataValidation type="decimal" allowBlank="1" showInputMessage="1" showErrorMessage="1" sqref="B25 B8 B13 B21" xr:uid="{5B5E43B9-AAF3-45DA-8758-7E15E704ED19}">
      <formula1>0</formula1>
      <formula2>9999</formula2>
    </dataValidation>
    <dataValidation type="list" allowBlank="1" showInputMessage="1" showErrorMessage="1" sqref="B7 B12" xr:uid="{51303761-03DD-4244-92C2-384E1F55D30C}">
      <formula1>modelapproach</formula1>
    </dataValidation>
  </dataValidations>
  <pageMargins left="0.7" right="0.7" top="0.75" bottom="0.75" header="0.3" footer="0.3"/>
  <pageSetup paperSize="9" orientation="landscape"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13517-A35C-4F2E-9510-16A6B8109E9B}">
  <dimension ref="A1:J31"/>
  <sheetViews>
    <sheetView zoomScaleNormal="100" workbookViewId="0"/>
  </sheetViews>
  <sheetFormatPr defaultColWidth="11" defaultRowHeight="15.5"/>
  <cols>
    <col min="1" max="1" width="80.61328125" customWidth="1"/>
    <col min="2" max="3" width="39.4609375" customWidth="1"/>
  </cols>
  <sheetData>
    <row r="1" spans="1:10" s="56" customFormat="1" ht="68.150000000000006" customHeight="1">
      <c r="A1" s="62" t="s">
        <v>0</v>
      </c>
      <c r="B1" s="55"/>
      <c r="C1" s="55"/>
      <c r="D1" s="55"/>
    </row>
    <row r="2" spans="1:10" ht="9" customHeight="1">
      <c r="A2" s="5"/>
      <c r="B2" s="5"/>
      <c r="C2" s="5"/>
      <c r="D2" s="5"/>
    </row>
    <row r="3" spans="1:10" ht="20" thickBot="1">
      <c r="A3" s="1" t="s">
        <v>141</v>
      </c>
    </row>
    <row r="4" spans="1:10" ht="17.5" thickTop="1" thickBot="1">
      <c r="A4" s="3" t="s">
        <v>142</v>
      </c>
    </row>
    <row r="5" spans="1:10" ht="17.5" thickBot="1">
      <c r="A5" s="2"/>
      <c r="B5" s="57" t="s">
        <v>79</v>
      </c>
    </row>
    <row r="6" spans="1:10" ht="17.5" thickBot="1">
      <c r="A6" s="2" t="s">
        <v>143</v>
      </c>
    </row>
    <row r="7" spans="1:10" ht="16" thickBot="1">
      <c r="A7" t="s">
        <v>144</v>
      </c>
      <c r="B7" s="8" t="s">
        <v>145</v>
      </c>
    </row>
    <row r="8" spans="1:10" ht="16" thickBot="1">
      <c r="A8" t="s">
        <v>146</v>
      </c>
      <c r="B8" s="8" t="s">
        <v>147</v>
      </c>
    </row>
    <row r="9" spans="1:10" ht="16" thickBot="1">
      <c r="A9" t="s">
        <v>148</v>
      </c>
      <c r="B9" s="8" t="s">
        <v>149</v>
      </c>
    </row>
    <row r="10" spans="1:10" ht="16" thickBot="1">
      <c r="A10" t="s">
        <v>150</v>
      </c>
      <c r="B10" s="8" t="s">
        <v>151</v>
      </c>
    </row>
    <row r="11" spans="1:10" ht="16" thickBot="1">
      <c r="A11" t="s">
        <v>152</v>
      </c>
      <c r="B11" s="8" t="s">
        <v>153</v>
      </c>
    </row>
    <row r="13" spans="1:10" ht="17.5" hidden="1" thickBot="1">
      <c r="A13" s="2" t="s">
        <v>154</v>
      </c>
      <c r="B13" s="24" t="s">
        <v>155</v>
      </c>
      <c r="C13" s="24" t="s">
        <v>156</v>
      </c>
      <c r="D13" s="24" t="s">
        <v>157</v>
      </c>
      <c r="E13" s="24" t="s">
        <v>158</v>
      </c>
      <c r="F13" s="24" t="s">
        <v>159</v>
      </c>
      <c r="G13" s="24" t="s">
        <v>160</v>
      </c>
      <c r="H13" s="24" t="s">
        <v>161</v>
      </c>
      <c r="I13" s="24" t="s">
        <v>162</v>
      </c>
      <c r="J13" s="24" t="s">
        <v>163</v>
      </c>
    </row>
    <row r="14" spans="1:10" ht="17.5" hidden="1" thickTop="1" thickBot="1">
      <c r="A14" t="s">
        <v>164</v>
      </c>
      <c r="B14" s="42">
        <f>INDEX(Lookups!B$33:B$44,MATCH($B$7,projects,0))</f>
        <v>12</v>
      </c>
      <c r="C14" s="42">
        <f>IFERROR(INDEX(Lookups!C$33:C$44,MATCH($B$7,projects,0)),1)</f>
        <v>0.98650967564538261</v>
      </c>
      <c r="D14" s="42">
        <f>IFERROR(IF($B8=Lookups!$A$75,INDEX(Lookups!D$33:D$44,MATCH($B$7,projects,0)),1),1)</f>
        <v>1</v>
      </c>
      <c r="E14" s="42">
        <f>IFERROR(IF($B8=Lookups!$A$75,INDEX(Lookups!E$33:E$44,MATCH($B$7,projects,0)),1),1)</f>
        <v>1</v>
      </c>
      <c r="F14" s="42">
        <f>IFERROR(IF($B10=Lookups!$A$84,INDEX(Lookups!F$33:F$44,MATCH($B$7,projects,0)),1),1)</f>
        <v>1</v>
      </c>
      <c r="G14" s="42">
        <f>IFERROR(IF($B10=Lookups!$A$84,INDEX(Lookups!G$33:G$44,MATCH($B$7,projects,0)),1),1)</f>
        <v>1</v>
      </c>
      <c r="H14" s="42">
        <f>IFERROR(IF($B11=Lookups!$A$88,INDEX(Lookups!H$33:H$44,MATCH($B$7,projects,0)),1),1)</f>
        <v>0.99461242899444924</v>
      </c>
      <c r="I14" s="42">
        <f>IFERROR(IF($B11=Lookups!$A$88,INDEX(Lookups!I$33:I$44,MATCH($B$7,projects,0)),1),1)</f>
        <v>0.97619047619047628</v>
      </c>
      <c r="J14" s="42">
        <f>IFERROR(IF($B9=Lookups!$A$80,INDEX(Lookups!J$33:J$44,MATCH($B$7,projects,0)),1),1)</f>
        <v>0.85</v>
      </c>
    </row>
    <row r="15" spans="1:10" ht="17.5" hidden="1" thickTop="1" thickBot="1">
      <c r="A15" t="s">
        <v>165</v>
      </c>
      <c r="B15" s="42">
        <f>C14*E14*G14*I14</f>
        <v>0.9630213500347784</v>
      </c>
      <c r="C15" s="41"/>
      <c r="D15" s="41"/>
      <c r="E15" s="41"/>
      <c r="F15" s="41"/>
      <c r="G15" s="41"/>
      <c r="H15" s="41"/>
      <c r="I15" s="41"/>
      <c r="J15" s="41"/>
    </row>
    <row r="16" spans="1:10" ht="17.5" hidden="1" thickTop="1" thickBot="1">
      <c r="A16" t="s">
        <v>166</v>
      </c>
      <c r="B16" s="43">
        <f>ROUNDDOWN(B14*D14*F14*H14*J14,0)</f>
        <v>10</v>
      </c>
      <c r="C16" s="41"/>
      <c r="D16" s="41"/>
      <c r="E16" s="41"/>
      <c r="F16" s="41"/>
      <c r="G16" s="41"/>
      <c r="H16" s="41"/>
      <c r="I16" s="41"/>
      <c r="J16" s="41"/>
    </row>
    <row r="17" spans="1:3" ht="16" hidden="1" thickTop="1"/>
    <row r="18" spans="1:3" ht="17.5" thickBot="1">
      <c r="A18" s="2" t="s">
        <v>167</v>
      </c>
    </row>
    <row r="19" spans="1:3" ht="16.5" thickTop="1" thickBot="1">
      <c r="A19" t="s">
        <v>168</v>
      </c>
      <c r="B19" s="21">
        <f>IFERROR(IF(ROW(A1)&gt;$B$16,0,$B$15^(ROW(A1)-1)),0)</f>
        <v>1</v>
      </c>
      <c r="C19" s="24"/>
    </row>
    <row r="20" spans="1:3" ht="16.5" thickTop="1" thickBot="1">
      <c r="A20" t="s">
        <v>169</v>
      </c>
      <c r="B20" s="21">
        <f t="shared" ref="B20:B28" si="0">IFERROR(IF(ROW(A3)&gt;$B$16,0,$B$15^(ROW(A3)-1)),0)</f>
        <v>0.92741012062280714</v>
      </c>
      <c r="C20" s="24"/>
    </row>
    <row r="21" spans="1:3" ht="16.5" thickTop="1" thickBot="1">
      <c r="A21" t="s">
        <v>170</v>
      </c>
      <c r="B21" s="21">
        <f t="shared" si="0"/>
        <v>0.89311574639809244</v>
      </c>
      <c r="C21" s="24"/>
    </row>
    <row r="22" spans="1:3" ht="16.5" thickTop="1" thickBot="1">
      <c r="A22" t="s">
        <v>171</v>
      </c>
      <c r="B22" s="21">
        <f t="shared" si="0"/>
        <v>0.8600895318336097</v>
      </c>
      <c r="C22" s="24"/>
    </row>
    <row r="23" spans="1:3" ht="16.5" thickTop="1" thickBot="1">
      <c r="A23" t="s">
        <v>172</v>
      </c>
      <c r="B23" s="21">
        <f t="shared" si="0"/>
        <v>0.82828458209718336</v>
      </c>
      <c r="C23" s="24"/>
    </row>
    <row r="24" spans="1:3" ht="16.5" thickTop="1" thickBot="1">
      <c r="A24" t="s">
        <v>173</v>
      </c>
      <c r="B24" s="21">
        <f t="shared" si="0"/>
        <v>0.79765573646422172</v>
      </c>
      <c r="C24" s="24"/>
    </row>
    <row r="25" spans="1:3" ht="16.5" thickTop="1" thickBot="1">
      <c r="A25" t="s">
        <v>174</v>
      </c>
      <c r="B25" s="21">
        <f t="shared" si="0"/>
        <v>0.76815950419276025</v>
      </c>
      <c r="C25" s="24"/>
    </row>
    <row r="26" spans="1:3" ht="16.5" thickTop="1" thickBot="1">
      <c r="A26" t="s">
        <v>175</v>
      </c>
      <c r="B26" s="21">
        <f t="shared" si="0"/>
        <v>0.73975400276975789</v>
      </c>
      <c r="C26" s="24"/>
    </row>
    <row r="27" spans="1:3" ht="16.5" thickTop="1" thickBot="1">
      <c r="A27" t="s">
        <v>176</v>
      </c>
      <c r="B27" s="21">
        <f t="shared" si="0"/>
        <v>0.71239889844096349</v>
      </c>
      <c r="C27" s="24"/>
    </row>
    <row r="28" spans="1:3" ht="16.5" thickTop="1" thickBot="1">
      <c r="A28" t="s">
        <v>177</v>
      </c>
      <c r="B28" s="21">
        <f t="shared" si="0"/>
        <v>0</v>
      </c>
      <c r="C28" s="24"/>
    </row>
    <row r="29" spans="1:3" ht="16.5" thickTop="1" thickBot="1"/>
    <row r="30" spans="1:3" ht="16.5" thickTop="1" thickBot="1">
      <c r="A30" t="s">
        <v>178</v>
      </c>
      <c r="B30" s="22">
        <f>COUNTIF(B19:B28,"&gt;0")</f>
        <v>9</v>
      </c>
    </row>
    <row r="31" spans="1:3" ht="16" thickTop="1"/>
  </sheetData>
  <phoneticPr fontId="15" type="noConversion"/>
  <dataValidations count="5">
    <dataValidation type="list" allowBlank="1" showInputMessage="1" showErrorMessage="1" sqref="B11" xr:uid="{5FF630ED-52B5-4C6C-89FD-BD5E3FF2AFE9}">
      <formula1>hardness</formula1>
    </dataValidation>
    <dataValidation type="list" allowBlank="1" showInputMessage="1" showErrorMessage="1" sqref="B7" xr:uid="{F6CF940F-DCD4-4E60-B985-FF65422145B7}">
      <formula1>projects</formula1>
    </dataValidation>
    <dataValidation type="list" allowBlank="1" showInputMessage="1" showErrorMessage="1" sqref="B8" xr:uid="{23B74507-F061-4D2F-8DF1-0FC89FBEBCBE}">
      <formula1>location</formula1>
    </dataValidation>
    <dataValidation type="list" allowBlank="1" showInputMessage="1" showErrorMessage="1" sqref="B9" xr:uid="{1C0E958F-26DA-4FEB-8D06-0A85C927ADE2}">
      <formula1>operation</formula1>
    </dataValidation>
    <dataValidation type="list" allowBlank="1" showInputMessage="1" showErrorMessage="1" sqref="B10" xr:uid="{E53A2E4C-E225-4036-B450-1B7EE4394505}">
      <formula1>dust</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CDB12-9158-4E6B-8FA3-96F1DB85E263}">
  <dimension ref="A1:G45"/>
  <sheetViews>
    <sheetView zoomScaleNormal="100" workbookViewId="0">
      <selection activeCell="A8" sqref="A8"/>
    </sheetView>
  </sheetViews>
  <sheetFormatPr defaultColWidth="11" defaultRowHeight="15.5"/>
  <cols>
    <col min="1" max="2" width="39.4609375" customWidth="1"/>
    <col min="3" max="3" width="43.61328125" customWidth="1"/>
    <col min="6" max="6" width="11.15234375" customWidth="1"/>
    <col min="7" max="7" width="11.4609375" customWidth="1"/>
  </cols>
  <sheetData>
    <row r="1" spans="1:4" s="56" customFormat="1" ht="68.150000000000006" customHeight="1">
      <c r="A1" s="66" t="s">
        <v>0</v>
      </c>
      <c r="B1" s="66"/>
      <c r="C1" s="55"/>
      <c r="D1" s="55"/>
    </row>
    <row r="2" spans="1:4" ht="9" customHeight="1">
      <c r="A2" s="5"/>
      <c r="B2" s="5"/>
      <c r="C2" s="5"/>
      <c r="D2" s="5"/>
    </row>
    <row r="3" spans="1:4" ht="20" thickBot="1">
      <c r="A3" s="1" t="s">
        <v>179</v>
      </c>
    </row>
    <row r="4" spans="1:4" ht="16" thickTop="1"/>
    <row r="5" spans="1:4" ht="17.5" thickBot="1">
      <c r="A5" s="2"/>
      <c r="B5" s="57" t="s">
        <v>79</v>
      </c>
      <c r="C5" s="57"/>
    </row>
    <row r="6" spans="1:4" ht="16" thickBot="1">
      <c r="A6" t="s">
        <v>180</v>
      </c>
      <c r="B6" s="10">
        <v>43920</v>
      </c>
      <c r="C6" s="26" t="s">
        <v>181</v>
      </c>
    </row>
    <row r="7" spans="1:4" ht="16" thickBot="1">
      <c r="A7" t="s">
        <v>182</v>
      </c>
      <c r="B7" s="8"/>
      <c r="C7" s="26" t="s">
        <v>183</v>
      </c>
    </row>
    <row r="8" spans="1:4" ht="16.5">
      <c r="A8" s="13" t="s">
        <v>184</v>
      </c>
    </row>
    <row r="9" spans="1:4" ht="16.5">
      <c r="A9" s="13"/>
    </row>
    <row r="10" spans="1:4">
      <c r="A10" s="4" t="s">
        <v>185</v>
      </c>
    </row>
    <row r="11" spans="1:4">
      <c r="A11" t="s">
        <v>186</v>
      </c>
    </row>
    <row r="13" spans="1:4" ht="17" thickBot="1">
      <c r="A13" s="3" t="s">
        <v>187</v>
      </c>
    </row>
    <row r="14" spans="1:4">
      <c r="A14" t="s">
        <v>188</v>
      </c>
    </row>
    <row r="16" spans="1:4" ht="17.5" thickBot="1">
      <c r="A16" s="2" t="s">
        <v>189</v>
      </c>
    </row>
    <row r="17" spans="1:7">
      <c r="A17" t="s">
        <v>190</v>
      </c>
    </row>
    <row r="19" spans="1:7" ht="50" thickBot="1">
      <c r="A19" s="14" t="s">
        <v>191</v>
      </c>
      <c r="B19" s="14" t="s">
        <v>192</v>
      </c>
      <c r="C19" s="14" t="s">
        <v>193</v>
      </c>
      <c r="F19" s="28" t="s">
        <v>194</v>
      </c>
      <c r="G19" s="28" t="s">
        <v>195</v>
      </c>
    </row>
    <row r="20" spans="1:7" ht="17" thickBot="1">
      <c r="A20" t="s">
        <v>196</v>
      </c>
      <c r="B20" s="8">
        <v>0.9</v>
      </c>
      <c r="C20" s="8">
        <v>1</v>
      </c>
      <c r="F20" s="29">
        <f t="shared" ref="F20:F26" si="0">IFERROR(LEFT(A20,FIND("%",A20)-1)/100,IF(LEFT(A20,1)="&lt;",0,G19))</f>
        <v>0</v>
      </c>
      <c r="G20" s="29">
        <f t="shared" ref="G20:G26" si="1">IF(LEFT(A20,1)="&gt;",9999,MID(A20,LEN(A20)-3,3)/100)</f>
        <v>0.25</v>
      </c>
    </row>
    <row r="21" spans="1:7" ht="17" thickBot="1">
      <c r="A21" t="s">
        <v>197</v>
      </c>
      <c r="B21" s="8">
        <v>0.8</v>
      </c>
      <c r="C21" s="8">
        <v>0.9</v>
      </c>
      <c r="F21" s="29">
        <f t="shared" si="0"/>
        <v>0.25</v>
      </c>
      <c r="G21" s="29">
        <f t="shared" si="1"/>
        <v>0.5</v>
      </c>
    </row>
    <row r="22" spans="1:7" ht="17" thickBot="1">
      <c r="A22" t="s">
        <v>198</v>
      </c>
      <c r="B22" s="8">
        <v>0.7</v>
      </c>
      <c r="C22" s="8">
        <v>0.8</v>
      </c>
      <c r="F22" s="29">
        <f t="shared" si="0"/>
        <v>0.5</v>
      </c>
      <c r="G22" s="29">
        <f t="shared" si="1"/>
        <v>0.75</v>
      </c>
    </row>
    <row r="23" spans="1:7" ht="17" thickBot="1">
      <c r="A23" t="s">
        <v>199</v>
      </c>
      <c r="B23" s="8">
        <v>0.6</v>
      </c>
      <c r="C23" s="8">
        <v>0.6</v>
      </c>
      <c r="F23" s="29">
        <f t="shared" si="0"/>
        <v>0.75</v>
      </c>
      <c r="G23" s="29">
        <f t="shared" si="1"/>
        <v>1</v>
      </c>
    </row>
    <row r="24" spans="1:7" ht="17" thickBot="1">
      <c r="A24" t="s">
        <v>200</v>
      </c>
      <c r="B24" s="8">
        <v>0.3</v>
      </c>
      <c r="C24" s="8">
        <v>0.4</v>
      </c>
      <c r="F24" s="29">
        <f t="shared" si="0"/>
        <v>1</v>
      </c>
      <c r="G24" s="29">
        <f t="shared" si="1"/>
        <v>1.5</v>
      </c>
    </row>
    <row r="25" spans="1:7" ht="17" thickBot="1">
      <c r="A25" t="s">
        <v>201</v>
      </c>
      <c r="B25" s="8">
        <v>0.1</v>
      </c>
      <c r="C25" s="8">
        <v>0.2</v>
      </c>
      <c r="F25" s="29">
        <f t="shared" si="0"/>
        <v>1.5</v>
      </c>
      <c r="G25" s="29">
        <f t="shared" si="1"/>
        <v>2</v>
      </c>
    </row>
    <row r="26" spans="1:7" ht="17" thickBot="1">
      <c r="A26" t="s">
        <v>202</v>
      </c>
      <c r="B26" s="8">
        <v>0</v>
      </c>
      <c r="C26" s="8">
        <v>0</v>
      </c>
      <c r="F26" s="29">
        <f t="shared" si="0"/>
        <v>2</v>
      </c>
      <c r="G26" s="29">
        <f t="shared" si="1"/>
        <v>9999</v>
      </c>
    </row>
    <row r="29" spans="1:7" ht="17" thickBot="1">
      <c r="A29" s="3" t="s">
        <v>203</v>
      </c>
    </row>
    <row r="30" spans="1:7">
      <c r="A30" t="s">
        <v>204</v>
      </c>
    </row>
    <row r="32" spans="1:7" ht="17.5" thickBot="1">
      <c r="A32" s="2" t="s">
        <v>205</v>
      </c>
    </row>
    <row r="33" spans="1:3">
      <c r="A33" t="s">
        <v>206</v>
      </c>
    </row>
    <row r="35" spans="1:3" ht="31.5" thickBot="1">
      <c r="A35" s="27" t="s">
        <v>207</v>
      </c>
      <c r="B35" s="14" t="s">
        <v>208</v>
      </c>
      <c r="C35" s="14" t="s">
        <v>209</v>
      </c>
    </row>
    <row r="36" spans="1:3" ht="16" thickBot="1">
      <c r="A36">
        <v>1</v>
      </c>
      <c r="B36" s="16">
        <v>1</v>
      </c>
      <c r="C36" s="16">
        <v>1</v>
      </c>
    </row>
    <row r="37" spans="1:3" ht="16" thickBot="1">
      <c r="A37">
        <v>2</v>
      </c>
      <c r="B37" s="16">
        <v>0.8</v>
      </c>
      <c r="C37" s="16">
        <v>0.8</v>
      </c>
    </row>
    <row r="38" spans="1:3" ht="16" thickBot="1">
      <c r="A38">
        <v>3</v>
      </c>
      <c r="B38" s="16">
        <v>0.6</v>
      </c>
      <c r="C38" s="16">
        <v>0.64</v>
      </c>
    </row>
    <row r="39" spans="1:3" ht="16" thickBot="1">
      <c r="A39">
        <v>4</v>
      </c>
      <c r="B39" s="16">
        <v>0.4</v>
      </c>
      <c r="C39" s="16">
        <v>0.51</v>
      </c>
    </row>
    <row r="40" spans="1:3" ht="16" thickBot="1">
      <c r="A40">
        <v>5</v>
      </c>
      <c r="B40" s="16">
        <v>0.2</v>
      </c>
      <c r="C40" s="16">
        <v>0.41</v>
      </c>
    </row>
    <row r="41" spans="1:3" ht="16" thickBot="1">
      <c r="A41">
        <v>6</v>
      </c>
      <c r="B41" s="16" t="s">
        <v>210</v>
      </c>
      <c r="C41" s="16">
        <v>0.33</v>
      </c>
    </row>
    <row r="42" spans="1:3" ht="16" thickBot="1">
      <c r="A42">
        <v>7</v>
      </c>
      <c r="B42" s="16" t="s">
        <v>210</v>
      </c>
      <c r="C42" s="16">
        <v>0.26</v>
      </c>
    </row>
    <row r="43" spans="1:3" ht="16" thickBot="1">
      <c r="A43">
        <v>8</v>
      </c>
      <c r="B43" s="16" t="s">
        <v>210</v>
      </c>
      <c r="C43" s="16">
        <v>0.21</v>
      </c>
    </row>
    <row r="44" spans="1:3" ht="16" thickBot="1">
      <c r="A44">
        <v>9</v>
      </c>
      <c r="B44" s="16" t="s">
        <v>210</v>
      </c>
      <c r="C44" s="16">
        <v>0.17</v>
      </c>
    </row>
    <row r="45" spans="1:3" ht="16" thickBot="1">
      <c r="A45">
        <v>10</v>
      </c>
      <c r="B45" s="16" t="s">
        <v>210</v>
      </c>
      <c r="C45" s="16">
        <v>0.13</v>
      </c>
    </row>
  </sheetData>
  <mergeCells count="1">
    <mergeCell ref="A1:B1"/>
  </mergeCells>
  <dataValidations count="2">
    <dataValidation type="date" operator="greaterThanOrEqual" allowBlank="1" showInputMessage="1" showErrorMessage="1" sqref="B6" xr:uid="{2B0647F2-0383-4880-A26C-79C5C9A445BD}">
      <formula1>43920</formula1>
    </dataValidation>
    <dataValidation type="list" allowBlank="1" showInputMessage="1" showErrorMessage="1" sqref="B7" xr:uid="{87B0CAF0-3F17-455D-8185-0670CF4F7216}">
      <formula1>"Yes,No"</formula1>
    </dataValidation>
  </dataValidations>
  <hyperlinks>
    <hyperlink ref="A8" r:id="rId1" xr:uid="{3C0253F5-5C8A-465F-BE30-82AF49FAFCD6}"/>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8E40E-0781-413D-865B-AF6CA6F32B67}">
  <dimension ref="A1:J93"/>
  <sheetViews>
    <sheetView tabSelected="1" zoomScaleNormal="100" workbookViewId="0">
      <selection sqref="A1:B1"/>
    </sheetView>
  </sheetViews>
  <sheetFormatPr defaultColWidth="8.84375" defaultRowHeight="15.5"/>
  <cols>
    <col min="1" max="1" width="22.61328125" customWidth="1"/>
    <col min="2" max="2" width="47.61328125" customWidth="1"/>
    <col min="3" max="3" width="50.15234375" customWidth="1"/>
    <col min="4" max="4" width="15.3828125" customWidth="1"/>
    <col min="5" max="5" width="17.15234375" customWidth="1"/>
    <col min="6" max="6" width="15.3828125" customWidth="1"/>
    <col min="7" max="7" width="17.15234375" customWidth="1"/>
    <col min="8" max="8" width="15.3828125" customWidth="1"/>
    <col min="9" max="9" width="17.15234375" customWidth="1"/>
    <col min="10" max="10" width="15.3828125" customWidth="1"/>
  </cols>
  <sheetData>
    <row r="1" spans="1:4" s="56" customFormat="1" ht="68.150000000000006" customHeight="1">
      <c r="A1" s="66" t="s">
        <v>0</v>
      </c>
      <c r="B1" s="66"/>
      <c r="C1" s="55"/>
      <c r="D1" s="55"/>
    </row>
    <row r="2" spans="1:4" ht="9" customHeight="1">
      <c r="A2" s="5"/>
      <c r="B2" s="5"/>
      <c r="C2" s="5"/>
      <c r="D2" s="5"/>
    </row>
    <row r="3" spans="1:4" ht="20" thickBot="1">
      <c r="A3" s="1" t="s">
        <v>211</v>
      </c>
    </row>
    <row r="4" spans="1:4" ht="16" thickTop="1">
      <c r="A4" t="s">
        <v>212</v>
      </c>
    </row>
    <row r="6" spans="1:4" ht="17" thickBot="1">
      <c r="A6" s="3" t="s">
        <v>213</v>
      </c>
    </row>
    <row r="7" spans="1:4" ht="16.5">
      <c r="A7" s="7" t="s">
        <v>214</v>
      </c>
    </row>
    <row r="8" spans="1:4">
      <c r="A8" t="s">
        <v>215</v>
      </c>
    </row>
    <row r="9" spans="1:4">
      <c r="A9" t="s">
        <v>216</v>
      </c>
      <c r="B9" t="s">
        <v>217</v>
      </c>
      <c r="C9" t="str">
        <f>CONCATENATE(A9,": ",B9)</f>
        <v>A: AGRICULTURE, FORESTRY AND FISHING</v>
      </c>
    </row>
    <row r="10" spans="1:4">
      <c r="A10" t="s">
        <v>218</v>
      </c>
      <c r="B10" t="s">
        <v>219</v>
      </c>
      <c r="C10" t="str">
        <f t="shared" ref="C10:C27" si="0">CONCATENATE(A10,": ",B10)</f>
        <v>B: MINING</v>
      </c>
    </row>
    <row r="11" spans="1:4">
      <c r="A11" t="s">
        <v>220</v>
      </c>
      <c r="B11" t="s">
        <v>221</v>
      </c>
      <c r="C11" t="str">
        <f t="shared" si="0"/>
        <v>C: MANUFACTURING</v>
      </c>
    </row>
    <row r="12" spans="1:4">
      <c r="A12" t="s">
        <v>222</v>
      </c>
      <c r="B12" t="s">
        <v>223</v>
      </c>
      <c r="C12" t="str">
        <f t="shared" si="0"/>
        <v>D: ELECTRICITY, GAS, WATER AND WASTE SERVICES</v>
      </c>
    </row>
    <row r="13" spans="1:4">
      <c r="A13" t="s">
        <v>224</v>
      </c>
      <c r="B13" t="s">
        <v>225</v>
      </c>
      <c r="C13" t="str">
        <f t="shared" si="0"/>
        <v>E: CONSTRUCTION</v>
      </c>
    </row>
    <row r="14" spans="1:4">
      <c r="A14" t="s">
        <v>226</v>
      </c>
      <c r="B14" t="s">
        <v>227</v>
      </c>
      <c r="C14" t="str">
        <f t="shared" si="0"/>
        <v>F: WHOLESALE TRADE</v>
      </c>
    </row>
    <row r="15" spans="1:4">
      <c r="A15" t="s">
        <v>228</v>
      </c>
      <c r="B15" t="s">
        <v>229</v>
      </c>
      <c r="C15" t="str">
        <f t="shared" si="0"/>
        <v>G: RETAIL TRADE</v>
      </c>
    </row>
    <row r="16" spans="1:4">
      <c r="A16" t="s">
        <v>230</v>
      </c>
      <c r="B16" t="s">
        <v>231</v>
      </c>
      <c r="C16" t="str">
        <f t="shared" si="0"/>
        <v>H: ACCOMMODATION AND FOOD SERVICES</v>
      </c>
    </row>
    <row r="17" spans="1:10">
      <c r="A17" t="s">
        <v>232</v>
      </c>
      <c r="B17" t="s">
        <v>233</v>
      </c>
      <c r="C17" t="str">
        <f t="shared" si="0"/>
        <v>I: TRANSPORT, POSTAL AND WAREHOUSING</v>
      </c>
    </row>
    <row r="18" spans="1:10">
      <c r="A18" t="s">
        <v>234</v>
      </c>
      <c r="B18" t="s">
        <v>235</v>
      </c>
      <c r="C18" t="str">
        <f t="shared" si="0"/>
        <v>J: INFORMATION MEDIA AND TELECOMMUNICATIONS</v>
      </c>
    </row>
    <row r="19" spans="1:10">
      <c r="A19" t="s">
        <v>236</v>
      </c>
      <c r="B19" t="s">
        <v>237</v>
      </c>
      <c r="C19" t="str">
        <f t="shared" si="0"/>
        <v>K: FINANCIAL AND INSURANCE SERVICES</v>
      </c>
    </row>
    <row r="20" spans="1:10">
      <c r="A20" t="s">
        <v>238</v>
      </c>
      <c r="B20" t="s">
        <v>239</v>
      </c>
      <c r="C20" t="str">
        <f t="shared" si="0"/>
        <v>L: RENTAL, HIRING AND REAL ESTATE SERVICES</v>
      </c>
    </row>
    <row r="21" spans="1:10">
      <c r="A21" t="s">
        <v>240</v>
      </c>
      <c r="B21" t="s">
        <v>241</v>
      </c>
      <c r="C21" t="str">
        <f t="shared" si="0"/>
        <v>M: PROFESSIONAL, SCIENTIFIC AND TECHNICAL SERVICES</v>
      </c>
    </row>
    <row r="22" spans="1:10">
      <c r="A22" t="s">
        <v>242</v>
      </c>
      <c r="B22" t="s">
        <v>243</v>
      </c>
      <c r="C22" t="str">
        <f t="shared" si="0"/>
        <v>N: ADMINISTRATIVE AND SUPPORT SERVICES</v>
      </c>
    </row>
    <row r="23" spans="1:10">
      <c r="A23" t="s">
        <v>244</v>
      </c>
      <c r="B23" t="s">
        <v>245</v>
      </c>
      <c r="C23" t="str">
        <f t="shared" si="0"/>
        <v>O: PUBLIC ADMINISTRATION AND SAFETY</v>
      </c>
    </row>
    <row r="24" spans="1:10">
      <c r="A24" t="s">
        <v>246</v>
      </c>
      <c r="B24" t="s">
        <v>247</v>
      </c>
      <c r="C24" t="str">
        <f t="shared" si="0"/>
        <v>P: EDUCATION AND TRAINING</v>
      </c>
    </row>
    <row r="25" spans="1:10">
      <c r="A25" t="s">
        <v>248</v>
      </c>
      <c r="B25" t="s">
        <v>249</v>
      </c>
      <c r="C25" t="str">
        <f t="shared" si="0"/>
        <v>Q: HEALTH CARE AND SOCIAL ASSISTANCE</v>
      </c>
    </row>
    <row r="26" spans="1:10">
      <c r="A26" t="s">
        <v>250</v>
      </c>
      <c r="B26" t="s">
        <v>251</v>
      </c>
      <c r="C26" t="str">
        <f t="shared" si="0"/>
        <v>R: ARTS AND RECREATION SERVICES</v>
      </c>
    </row>
    <row r="27" spans="1:10">
      <c r="A27" t="s">
        <v>252</v>
      </c>
      <c r="B27" t="s">
        <v>253</v>
      </c>
      <c r="C27" t="str">
        <f t="shared" si="0"/>
        <v>S: OTHER SERVICES</v>
      </c>
    </row>
    <row r="29" spans="1:10" ht="17" thickBot="1">
      <c r="A29" s="3" t="s">
        <v>254</v>
      </c>
    </row>
    <row r="30" spans="1:10">
      <c r="A30" s="44" t="s">
        <v>255</v>
      </c>
    </row>
    <row r="31" spans="1:10">
      <c r="B31" s="67" t="s">
        <v>256</v>
      </c>
      <c r="C31" s="67"/>
      <c r="D31" s="67" t="s">
        <v>257</v>
      </c>
      <c r="E31" s="67"/>
      <c r="F31" s="67" t="s">
        <v>258</v>
      </c>
      <c r="G31" s="67"/>
      <c r="H31" s="67" t="s">
        <v>259</v>
      </c>
      <c r="I31" s="67"/>
      <c r="J31" t="s">
        <v>260</v>
      </c>
    </row>
    <row r="32" spans="1:10">
      <c r="A32" s="45" t="s">
        <v>144</v>
      </c>
      <c r="B32" s="24" t="s">
        <v>166</v>
      </c>
      <c r="C32" s="24" t="s">
        <v>261</v>
      </c>
      <c r="D32" s="24" t="s">
        <v>262</v>
      </c>
      <c r="E32" s="24" t="s">
        <v>261</v>
      </c>
      <c r="F32" s="24" t="s">
        <v>262</v>
      </c>
      <c r="G32" s="24" t="s">
        <v>261</v>
      </c>
      <c r="H32" s="24" t="s">
        <v>262</v>
      </c>
      <c r="I32" s="24" t="s">
        <v>261</v>
      </c>
      <c r="J32" s="24" t="s">
        <v>262</v>
      </c>
    </row>
    <row r="33" spans="1:10">
      <c r="A33" t="s">
        <v>263</v>
      </c>
      <c r="B33">
        <v>23</v>
      </c>
      <c r="C33" s="54">
        <v>0.99861922049317242</v>
      </c>
      <c r="D33" s="54">
        <v>1</v>
      </c>
      <c r="E33" s="54">
        <v>0.99999713368476972</v>
      </c>
      <c r="F33" s="54">
        <v>0.99230769230769234</v>
      </c>
      <c r="G33" s="54">
        <v>0.99998586636564502</v>
      </c>
      <c r="H33" s="54">
        <v>1</v>
      </c>
      <c r="I33" s="54">
        <v>1</v>
      </c>
      <c r="J33" s="54">
        <v>0.85</v>
      </c>
    </row>
    <row r="34" spans="1:10">
      <c r="A34" t="s">
        <v>145</v>
      </c>
      <c r="B34">
        <v>12</v>
      </c>
      <c r="C34" s="54">
        <v>0.98650967564538261</v>
      </c>
      <c r="D34" s="54">
        <v>0.97619047619047628</v>
      </c>
      <c r="E34" s="54">
        <v>0.99507941469727845</v>
      </c>
      <c r="F34" s="54">
        <v>0.93559218559218549</v>
      </c>
      <c r="G34" s="54">
        <v>0.99541540238326476</v>
      </c>
      <c r="H34" s="54">
        <v>0.99461242899444924</v>
      </c>
      <c r="I34" s="54">
        <v>0.97619047619047628</v>
      </c>
      <c r="J34" s="54">
        <v>0.85</v>
      </c>
    </row>
    <row r="35" spans="1:10">
      <c r="A35" t="s">
        <v>264</v>
      </c>
      <c r="B35">
        <v>10</v>
      </c>
      <c r="C35" s="54">
        <v>0.98299446720747985</v>
      </c>
      <c r="D35" s="54">
        <v>0.92460317460317454</v>
      </c>
      <c r="E35" s="54">
        <v>0.99024806493392725</v>
      </c>
      <c r="F35" s="54">
        <v>0.84920634920634919</v>
      </c>
      <c r="G35" s="54">
        <v>0.99078039383712024</v>
      </c>
      <c r="H35" s="54">
        <v>0.99176732343813223</v>
      </c>
      <c r="I35" s="54">
        <v>0.95238095238095244</v>
      </c>
      <c r="J35" s="54">
        <v>0.85</v>
      </c>
    </row>
    <row r="36" spans="1:10">
      <c r="A36" t="s">
        <v>265</v>
      </c>
      <c r="B36">
        <v>19</v>
      </c>
      <c r="C36" s="54">
        <v>0.99606203604699695</v>
      </c>
      <c r="D36" s="54">
        <v>0.96097285067873295</v>
      </c>
      <c r="E36" s="54">
        <v>1</v>
      </c>
      <c r="F36" s="54">
        <v>0.96097285067873295</v>
      </c>
      <c r="G36" s="54">
        <v>1</v>
      </c>
      <c r="H36" s="54">
        <v>1</v>
      </c>
      <c r="I36" s="54">
        <v>1</v>
      </c>
      <c r="J36" s="54">
        <v>0.85</v>
      </c>
    </row>
    <row r="37" spans="1:10">
      <c r="A37" t="s">
        <v>266</v>
      </c>
      <c r="B37">
        <v>20</v>
      </c>
      <c r="C37" s="54">
        <v>0.99028773512056956</v>
      </c>
      <c r="D37" s="54">
        <v>0.96447977582846012</v>
      </c>
      <c r="E37" s="54">
        <v>0.99592393743639518</v>
      </c>
      <c r="F37" s="54">
        <v>0.86584925186898865</v>
      </c>
      <c r="G37" s="54">
        <v>0.99369408324538222</v>
      </c>
      <c r="H37" s="54">
        <v>0.99510514467884159</v>
      </c>
      <c r="I37" s="54">
        <v>0.95315371762740186</v>
      </c>
      <c r="J37" s="54">
        <v>0.85</v>
      </c>
    </row>
    <row r="38" spans="1:10">
      <c r="A38" t="s">
        <v>267</v>
      </c>
      <c r="B38">
        <v>18</v>
      </c>
      <c r="C38" s="54">
        <v>0.9977383614951234</v>
      </c>
      <c r="D38" s="54">
        <v>0.97901002506265666</v>
      </c>
      <c r="E38" s="54">
        <v>1</v>
      </c>
      <c r="F38" s="54">
        <v>0.9468279214519818</v>
      </c>
      <c r="G38" s="54">
        <v>1</v>
      </c>
      <c r="H38" s="54">
        <v>1</v>
      </c>
      <c r="I38" s="54">
        <v>1</v>
      </c>
      <c r="J38" s="54">
        <v>0.85</v>
      </c>
    </row>
    <row r="39" spans="1:10">
      <c r="A39" t="s">
        <v>268</v>
      </c>
      <c r="B39">
        <v>7</v>
      </c>
      <c r="C39" s="54">
        <v>0.97216191454375844</v>
      </c>
      <c r="D39" s="54">
        <v>0.92361111111111105</v>
      </c>
      <c r="E39" s="54">
        <v>0.99098567069267973</v>
      </c>
      <c r="F39" s="54">
        <v>0.88888888888888895</v>
      </c>
      <c r="G39" s="54">
        <v>0.98971113643985686</v>
      </c>
      <c r="H39" s="54">
        <v>1</v>
      </c>
      <c r="I39" s="54">
        <v>1</v>
      </c>
      <c r="J39" s="54">
        <v>0.85</v>
      </c>
    </row>
    <row r="40" spans="1:10">
      <c r="A40" t="s">
        <v>269</v>
      </c>
      <c r="B40">
        <v>12</v>
      </c>
      <c r="C40" s="54">
        <v>0.99077930366252187</v>
      </c>
      <c r="D40" s="54">
        <v>0.93438228438228443</v>
      </c>
      <c r="E40" s="54">
        <v>0.99686587231550594</v>
      </c>
      <c r="F40" s="54">
        <v>0.89953379953379964</v>
      </c>
      <c r="G40" s="54">
        <v>0.99652395370944924</v>
      </c>
      <c r="H40" s="54">
        <v>0.99724053107525168</v>
      </c>
      <c r="I40" s="54">
        <v>0.98181818181818181</v>
      </c>
      <c r="J40" s="54">
        <v>0.85</v>
      </c>
    </row>
    <row r="41" spans="1:10">
      <c r="A41" t="s">
        <v>270</v>
      </c>
      <c r="B41">
        <v>21</v>
      </c>
      <c r="C41" s="54">
        <v>0.98873234460115866</v>
      </c>
      <c r="D41" s="54">
        <v>0.95256785912745667</v>
      </c>
      <c r="E41" s="54">
        <v>0.99556579553840741</v>
      </c>
      <c r="F41" s="54">
        <v>0.88143285249322401</v>
      </c>
      <c r="G41" s="54">
        <v>0.99197425474877277</v>
      </c>
      <c r="H41" s="54">
        <v>0.99263318605170503</v>
      </c>
      <c r="I41" s="54">
        <v>0.94703291316526617</v>
      </c>
      <c r="J41" s="54">
        <v>0.85</v>
      </c>
    </row>
    <row r="42" spans="1:10">
      <c r="A42" t="s">
        <v>271</v>
      </c>
      <c r="B42">
        <v>11</v>
      </c>
      <c r="C42" s="54">
        <v>0.98367264951183986</v>
      </c>
      <c r="D42" s="54">
        <v>0.95320975320975332</v>
      </c>
      <c r="E42" s="54">
        <v>0.99548095412451987</v>
      </c>
      <c r="F42" s="54">
        <v>0.90803478928478931</v>
      </c>
      <c r="G42" s="54">
        <v>0.99266099997054358</v>
      </c>
      <c r="H42" s="54">
        <v>0.98922293078388679</v>
      </c>
      <c r="I42" s="54">
        <v>0.95366762866762878</v>
      </c>
      <c r="J42" s="54">
        <v>0.85</v>
      </c>
    </row>
    <row r="43" spans="1:10">
      <c r="A43" t="s">
        <v>272</v>
      </c>
      <c r="B43">
        <v>10</v>
      </c>
      <c r="C43" s="54">
        <v>0.98584573835399936</v>
      </c>
      <c r="D43" s="54">
        <v>0.96173469387755106</v>
      </c>
      <c r="E43" s="54">
        <v>0.99578440460874929</v>
      </c>
      <c r="F43" s="54">
        <v>0.96173469387755106</v>
      </c>
      <c r="G43" s="54">
        <v>0.99259018308788882</v>
      </c>
      <c r="H43" s="54">
        <v>0.99168224487490597</v>
      </c>
      <c r="I43" s="54">
        <v>0.96173469387755106</v>
      </c>
      <c r="J43" s="54">
        <v>0.85</v>
      </c>
    </row>
    <row r="44" spans="1:10">
      <c r="A44" t="s">
        <v>273</v>
      </c>
      <c r="B44">
        <v>16</v>
      </c>
      <c r="C44" s="54">
        <v>0.98566304423250439</v>
      </c>
      <c r="D44" s="54">
        <v>0.9285714285714286</v>
      </c>
      <c r="E44" s="54">
        <v>0.9907182260505959</v>
      </c>
      <c r="F44" s="54">
        <v>0.8571428571428571</v>
      </c>
      <c r="G44" s="54">
        <v>0.99486879816833784</v>
      </c>
      <c r="H44" s="54">
        <v>0.98963404124901644</v>
      </c>
      <c r="I44" s="54">
        <v>0.9285714285714286</v>
      </c>
      <c r="J44" s="54">
        <v>0.85</v>
      </c>
    </row>
    <row r="51" spans="1:1" ht="17" thickBot="1">
      <c r="A51" s="3" t="s">
        <v>274</v>
      </c>
    </row>
    <row r="52" spans="1:1">
      <c r="A52" s="24" t="s">
        <v>275</v>
      </c>
    </row>
    <row r="53" spans="1:1">
      <c r="A53" t="s">
        <v>276</v>
      </c>
    </row>
    <row r="54" spans="1:1">
      <c r="A54" t="s">
        <v>58</v>
      </c>
    </row>
    <row r="56" spans="1:1">
      <c r="A56" s="24" t="s">
        <v>277</v>
      </c>
    </row>
    <row r="57" spans="1:1">
      <c r="A57" t="s">
        <v>278</v>
      </c>
    </row>
    <row r="58" spans="1:1">
      <c r="A58" t="s">
        <v>82</v>
      </c>
    </row>
    <row r="60" spans="1:1">
      <c r="A60" s="24" t="s">
        <v>144</v>
      </c>
    </row>
    <row r="61" spans="1:1">
      <c r="A61" t="s">
        <v>263</v>
      </c>
    </row>
    <row r="62" spans="1:1">
      <c r="A62" t="s">
        <v>145</v>
      </c>
    </row>
    <row r="63" spans="1:1">
      <c r="A63" t="s">
        <v>264</v>
      </c>
    </row>
    <row r="64" spans="1:1">
      <c r="A64" t="s">
        <v>265</v>
      </c>
    </row>
    <row r="65" spans="1:1">
      <c r="A65" t="s">
        <v>266</v>
      </c>
    </row>
    <row r="66" spans="1:1">
      <c r="A66" t="s">
        <v>267</v>
      </c>
    </row>
    <row r="67" spans="1:1">
      <c r="A67" t="s">
        <v>268</v>
      </c>
    </row>
    <row r="68" spans="1:1">
      <c r="A68" t="s">
        <v>269</v>
      </c>
    </row>
    <row r="69" spans="1:1">
      <c r="A69" t="s">
        <v>270</v>
      </c>
    </row>
    <row r="70" spans="1:1">
      <c r="A70" t="s">
        <v>271</v>
      </c>
    </row>
    <row r="71" spans="1:1">
      <c r="A71" t="s">
        <v>272</v>
      </c>
    </row>
    <row r="72" spans="1:1">
      <c r="A72" t="s">
        <v>273</v>
      </c>
    </row>
    <row r="74" spans="1:1">
      <c r="A74" s="24" t="s">
        <v>279</v>
      </c>
    </row>
    <row r="75" spans="1:1">
      <c r="A75" t="s">
        <v>280</v>
      </c>
    </row>
    <row r="76" spans="1:1">
      <c r="A76" t="s">
        <v>147</v>
      </c>
    </row>
    <row r="78" spans="1:1">
      <c r="A78" s="24" t="s">
        <v>281</v>
      </c>
    </row>
    <row r="79" spans="1:1">
      <c r="A79" t="s">
        <v>282</v>
      </c>
    </row>
    <row r="80" spans="1:1">
      <c r="A80" t="s">
        <v>149</v>
      </c>
    </row>
    <row r="82" spans="1:1">
      <c r="A82" s="24" t="s">
        <v>283</v>
      </c>
    </row>
    <row r="83" spans="1:1">
      <c r="A83" t="s">
        <v>151</v>
      </c>
    </row>
    <row r="84" spans="1:1">
      <c r="A84" t="s">
        <v>284</v>
      </c>
    </row>
    <row r="86" spans="1:1">
      <c r="A86" s="24" t="s">
        <v>285</v>
      </c>
    </row>
    <row r="87" spans="1:1">
      <c r="A87" t="s">
        <v>288</v>
      </c>
    </row>
    <row r="88" spans="1:1">
      <c r="A88" t="s">
        <v>153</v>
      </c>
    </row>
    <row r="90" spans="1:1">
      <c r="A90" s="24" t="s">
        <v>141</v>
      </c>
    </row>
    <row r="91" spans="1:1">
      <c r="A91" t="s">
        <v>286</v>
      </c>
    </row>
    <row r="92" spans="1:1">
      <c r="A92" t="s">
        <v>105</v>
      </c>
    </row>
    <row r="93" spans="1:1">
      <c r="A93" t="s">
        <v>287</v>
      </c>
    </row>
  </sheetData>
  <mergeCells count="5">
    <mergeCell ref="D31:E31"/>
    <mergeCell ref="F31:G31"/>
    <mergeCell ref="H31:I31"/>
    <mergeCell ref="B31:C31"/>
    <mergeCell ref="A1:B1"/>
  </mergeCells>
  <hyperlinks>
    <hyperlink ref="A7" r:id="rId1" display="https://www.abs.gov.au/ausstats/abs@.nsf/Previousproducts/BB548CA0D13E46F6CA25711F00146D72?opendocument" xr:uid="{D309F74D-3677-4590-BFE7-03C1A53F503A}"/>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8067aaf-016f-4237-8131-b5a2e27ebbcd">
      <Terms xmlns="http://schemas.microsoft.com/office/infopath/2007/PartnerControls"/>
    </lcf76f155ced4ddcb4097134ff3c332f>
    <TaxCatchAll xmlns="cb9f39a2-add7-4d99-94d9-c5f48eb30e08" xsi:nil="true"/>
  </documentManagement>
</p:properties>
</file>

<file path=customXml/item2.xml><?xml version="1.0" encoding="utf-8"?>
<metadata xmlns="http://www.objective.com/ecm/document/metadata/27F7A8C78DF04EBC86FB9400C077E1D8" version="1.0.0">
  <systemFields>
    <field name="Objective-Id">
      <value order="0">A2452061</value>
    </field>
    <field name="Objective-Title">
      <value order="0">20220617 - REPS - FINAL_CD1_Compliance Tool</value>
    </field>
    <field name="Objective-Description">
      <value order="0"/>
    </field>
    <field name="Objective-CreationStamp">
      <value order="0">2022-06-17T06:27:25Z</value>
    </field>
    <field name="Objective-IsApproved">
      <value order="0">false</value>
    </field>
    <field name="Objective-IsPublished">
      <value order="0">true</value>
    </field>
    <field name="Objective-DatePublished">
      <value order="0">2022-11-10T04:07:34Z</value>
    </field>
    <field name="Objective-ModificationStamp">
      <value order="0">2022-11-10T04:25:37Z</value>
    </field>
    <field name="Objective-Owner">
      <value order="0">Knighton, Vicky</value>
    </field>
    <field name="Objective-Path">
      <value order="0">Objective Global Folder:Classified Object:ESCOSA (Essential Services Commission of SA):RETAILER ENERGY PRODUCTIVITY SCHEME (REPS):FRAMEWORK DEVELOPMENT:REPS - Framework Development - Scheme Implementation:PIAM&amp;V DM and Air Conditioning:Procurement - Consultant Advice PIAM&amp;V DM:Procurement documentation report</value>
    </field>
    <field name="Objective-Parent">
      <value order="0">Procurement documentation report</value>
    </field>
    <field name="Objective-State">
      <value order="0">Published</value>
    </field>
    <field name="Objective-VersionId">
      <value order="0">vA3531845</value>
    </field>
    <field name="Objective-Version">
      <value order="0">2.0</value>
    </field>
    <field name="Objective-VersionNumber">
      <value order="0">2</value>
    </field>
    <field name="Objective-VersionComment">
      <value order="0"/>
    </field>
    <field name="Objective-FileNumber">
      <value order="0">ESCOSA20/0068</value>
    </field>
    <field name="Objective-Classification">
      <value order="0"/>
    </field>
    <field name="Objective-Caveats">
      <value order="0"/>
    </field>
  </systemFields>
  <catalogues>
    <catalogue name="Electronic Document - ESCOSA Type Catalogue" type="type" ori="id:cA162">
      <field name="Objective-Agency">
        <value order="0">Essential Services Commission of SA (ESCOSA)</value>
      </field>
      <field name="Objective-Branch/Section">
        <value order="0">Essential Services Commission of SA (ESCOSA)</value>
      </field>
      <field name="Objective-Document Type">
        <value order="0">Information Sheet</value>
      </field>
      <field name="Objective-ICS Classification">
        <value order="0">Official</value>
      </field>
      <field name="Objective-ICS Caveat">
        <value order="0"/>
      </field>
      <field name="Objective-ICS Exclusive for">
        <value order="0"/>
      </field>
      <field name="Objective-ICS Information Management Marker">
        <value order="0"/>
      </field>
      <field name="Objective-Connect Creator">
        <value order="0"/>
      </field>
      <field name="Objective-Confidentiality">
        <value order="0"/>
      </field>
      <field name="Objective-Confidentiality Clause">
        <value order="0"/>
      </field>
      <field name="Objective-Integrity">
        <value order="0"/>
      </field>
      <field name="Objective-Availability">
        <value order="0"/>
      </field>
      <field name="Objective-CIA Caveat">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6F78DA92967A64428EEBCD0D9E3EC603" ma:contentTypeVersion="16" ma:contentTypeDescription="Create a new document." ma:contentTypeScope="" ma:versionID="d82fc217f6a9e6b6078a8fbb84384005">
  <xsd:schema xmlns:xsd="http://www.w3.org/2001/XMLSchema" xmlns:xs="http://www.w3.org/2001/XMLSchema" xmlns:p="http://schemas.microsoft.com/office/2006/metadata/properties" xmlns:ns2="c8067aaf-016f-4237-8131-b5a2e27ebbcd" xmlns:ns3="cb9f39a2-add7-4d99-94d9-c5f48eb30e08" targetNamespace="http://schemas.microsoft.com/office/2006/metadata/properties" ma:root="true" ma:fieldsID="f36dd1b44c579c45b61385bbb916e7a3" ns2:_="" ns3:_="">
    <xsd:import namespace="c8067aaf-016f-4237-8131-b5a2e27ebbcd"/>
    <xsd:import namespace="cb9f39a2-add7-4d99-94d9-c5f48eb30e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067aaf-016f-4237-8131-b5a2e27ebb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1c570b-2be9-42f8-bc31-d0c3a63235d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9f39a2-add7-4d99-94d9-c5f48eb30e0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e393353-86f2-4288-9011-0c0c0b62ebd2}" ma:internalName="TaxCatchAll" ma:showField="CatchAllData" ma:web="cb9f39a2-add7-4d99-94d9-c5f48eb30e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765642-8A74-42EF-BF4E-1870C9FCC03F}">
  <ds:schemaRefs>
    <ds:schemaRef ds:uri="http://schemas.microsoft.com/office/2006/metadata/properties"/>
    <ds:schemaRef ds:uri="http://schemas.microsoft.com/office/infopath/2007/PartnerControls"/>
    <ds:schemaRef ds:uri="c8067aaf-016f-4237-8131-b5a2e27ebbcd"/>
    <ds:schemaRef ds:uri="cb9f39a2-add7-4d99-94d9-c5f48eb30e08"/>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27F7A8C78DF04EBC86FB9400C077E1D8"/>
  </ds:schemaRefs>
</ds:datastoreItem>
</file>

<file path=customXml/itemProps3.xml><?xml version="1.0" encoding="utf-8"?>
<ds:datastoreItem xmlns:ds="http://schemas.openxmlformats.org/officeDocument/2006/customXml" ds:itemID="{AF40CA1B-0328-4E4E-88AA-E64A654163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067aaf-016f-4237-8131-b5a2e27ebbcd"/>
    <ds:schemaRef ds:uri="cb9f39a2-add7-4d99-94d9-c5f48eb30e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CBA4AEE-1A18-4734-A118-BCA781A46B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Records</vt:lpstr>
      <vt:lpstr>a-Normal Year</vt:lpstr>
      <vt:lpstr>b-Measured</vt:lpstr>
      <vt:lpstr>Persistence Model</vt:lpstr>
      <vt:lpstr>ESS lookups</vt:lpstr>
      <vt:lpstr>Lookups</vt:lpstr>
      <vt:lpstr>ANZSIC_div</vt:lpstr>
      <vt:lpstr>dust</vt:lpstr>
      <vt:lpstr>hardness</vt:lpstr>
      <vt:lpstr>location</vt:lpstr>
      <vt:lpstr>Methods</vt:lpstr>
      <vt:lpstr>modelapproach</vt:lpstr>
      <vt:lpstr>operation</vt:lpstr>
      <vt:lpstr>persistence</vt:lpstr>
      <vt:lpstr>projects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Clark</dc:creator>
  <cp:keywords/>
  <dc:description/>
  <cp:lastModifiedBy>Debbie Talbot</cp:lastModifiedBy>
  <cp:revision/>
  <dcterms:created xsi:type="dcterms:W3CDTF">2017-10-19T08:44:10Z</dcterms:created>
  <dcterms:modified xsi:type="dcterms:W3CDTF">2022-11-14T00:49:39Z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4800</vt:r8>
  </property>
  <property fmtid="{D5CDD505-2E9C-101B-9397-08002B2CF9AE}" pid="3" name="ContentTypeId">
    <vt:lpwstr>0x0101006F78DA92967A64428EEBCD0D9E3EC603</vt:lpwstr>
  </property>
  <property fmtid="{D5CDD505-2E9C-101B-9397-08002B2CF9AE}" pid="4" name="Objective-Id">
    <vt:lpwstr>A2452061</vt:lpwstr>
  </property>
  <property fmtid="{D5CDD505-2E9C-101B-9397-08002B2CF9AE}" pid="5" name="Objective-Title">
    <vt:lpwstr>20220617 - REPS - FINAL_CD1_Compliance Tool</vt:lpwstr>
  </property>
  <property fmtid="{D5CDD505-2E9C-101B-9397-08002B2CF9AE}" pid="6" name="Objective-Description">
    <vt:lpwstr/>
  </property>
  <property fmtid="{D5CDD505-2E9C-101B-9397-08002B2CF9AE}" pid="7" name="Objective-CreationStamp">
    <vt:filetime>2022-06-17T06:27:39Z</vt:filetime>
  </property>
  <property fmtid="{D5CDD505-2E9C-101B-9397-08002B2CF9AE}" pid="8" name="Objective-IsApproved">
    <vt:bool>false</vt:bool>
  </property>
  <property fmtid="{D5CDD505-2E9C-101B-9397-08002B2CF9AE}" pid="9" name="Objective-IsPublished">
    <vt:bool>true</vt:bool>
  </property>
  <property fmtid="{D5CDD505-2E9C-101B-9397-08002B2CF9AE}" pid="10" name="Objective-DatePublished">
    <vt:filetime>2022-11-10T04:07:34Z</vt:filetime>
  </property>
  <property fmtid="{D5CDD505-2E9C-101B-9397-08002B2CF9AE}" pid="11" name="Objective-ModificationStamp">
    <vt:filetime>2022-11-10T04:25:37Z</vt:filetime>
  </property>
  <property fmtid="{D5CDD505-2E9C-101B-9397-08002B2CF9AE}" pid="12" name="Objective-Owner">
    <vt:lpwstr>Knighton, Vicky</vt:lpwstr>
  </property>
  <property fmtid="{D5CDD505-2E9C-101B-9397-08002B2CF9AE}" pid="13" name="Objective-Path">
    <vt:lpwstr>ESCOSA (Essential Services Commission of SA):RETAILER ENERGY PRODUCTIVITY SCHEME (REPS):FRAMEWORK DEVELOPMENT:REPS - Framework Development - Scheme Implementation:PIAM&amp;V DM and Air Conditioning:Procurement - Consultant Advice PIAM&amp;V DM:Procurement documentation report:</vt:lpwstr>
  </property>
  <property fmtid="{D5CDD505-2E9C-101B-9397-08002B2CF9AE}" pid="14" name="Objective-Parent">
    <vt:lpwstr>Procurement documentation report</vt:lpwstr>
  </property>
  <property fmtid="{D5CDD505-2E9C-101B-9397-08002B2CF9AE}" pid="15" name="Objective-State">
    <vt:lpwstr>Published</vt:lpwstr>
  </property>
  <property fmtid="{D5CDD505-2E9C-101B-9397-08002B2CF9AE}" pid="16" name="Objective-VersionId">
    <vt:lpwstr>vA3531845</vt:lpwstr>
  </property>
  <property fmtid="{D5CDD505-2E9C-101B-9397-08002B2CF9AE}" pid="17" name="Objective-Version">
    <vt:lpwstr>2.0</vt:lpwstr>
  </property>
  <property fmtid="{D5CDD505-2E9C-101B-9397-08002B2CF9AE}" pid="18" name="Objective-VersionNumber">
    <vt:r8>2</vt:r8>
  </property>
  <property fmtid="{D5CDD505-2E9C-101B-9397-08002B2CF9AE}" pid="19" name="Objective-VersionComment">
    <vt:lpwstr/>
  </property>
  <property fmtid="{D5CDD505-2E9C-101B-9397-08002B2CF9AE}" pid="20" name="Objective-FileNumber">
    <vt:lpwstr>ESCOSA20/0068</vt:lpwstr>
  </property>
  <property fmtid="{D5CDD505-2E9C-101B-9397-08002B2CF9AE}" pid="21" name="Objective-Classification">
    <vt:lpwstr>[Inherited - none]</vt:lpwstr>
  </property>
  <property fmtid="{D5CDD505-2E9C-101B-9397-08002B2CF9AE}" pid="22" name="Objective-Caveats">
    <vt:lpwstr/>
  </property>
  <property fmtid="{D5CDD505-2E9C-101B-9397-08002B2CF9AE}" pid="23" name="Objective-Agency">
    <vt:lpwstr>Essential Services Commission of SA (ESCOSA)</vt:lpwstr>
  </property>
  <property fmtid="{D5CDD505-2E9C-101B-9397-08002B2CF9AE}" pid="24" name="Objective-Branch/Section">
    <vt:lpwstr>Essential Services Commission of SA (ESCOSA)</vt:lpwstr>
  </property>
  <property fmtid="{D5CDD505-2E9C-101B-9397-08002B2CF9AE}" pid="25" name="Objective-Document Type">
    <vt:lpwstr>Information Sheet</vt:lpwstr>
  </property>
  <property fmtid="{D5CDD505-2E9C-101B-9397-08002B2CF9AE}" pid="26" name="Objective-ICS Classification">
    <vt:lpwstr>Official</vt:lpwstr>
  </property>
  <property fmtid="{D5CDD505-2E9C-101B-9397-08002B2CF9AE}" pid="27" name="Objective-ICS Caveat">
    <vt:lpwstr/>
  </property>
  <property fmtid="{D5CDD505-2E9C-101B-9397-08002B2CF9AE}" pid="28" name="Objective-ICS Exclusive for">
    <vt:lpwstr/>
  </property>
  <property fmtid="{D5CDD505-2E9C-101B-9397-08002B2CF9AE}" pid="29" name="Objective-ICS Information Management Marker">
    <vt:lpwstr/>
  </property>
  <property fmtid="{D5CDD505-2E9C-101B-9397-08002B2CF9AE}" pid="30" name="Objective-Connect Creator">
    <vt:lpwstr/>
  </property>
  <property fmtid="{D5CDD505-2E9C-101B-9397-08002B2CF9AE}" pid="31" name="Objective-Confidentiality">
    <vt:lpwstr/>
  </property>
  <property fmtid="{D5CDD505-2E9C-101B-9397-08002B2CF9AE}" pid="32" name="Objective-Confidentiality Clause">
    <vt:lpwstr/>
  </property>
  <property fmtid="{D5CDD505-2E9C-101B-9397-08002B2CF9AE}" pid="33" name="Objective-Integrity">
    <vt:lpwstr/>
  </property>
  <property fmtid="{D5CDD505-2E9C-101B-9397-08002B2CF9AE}" pid="34" name="Objective-Availability">
    <vt:lpwstr/>
  </property>
  <property fmtid="{D5CDD505-2E9C-101B-9397-08002B2CF9AE}" pid="35" name="Objective-CIA Caveat">
    <vt:lpwstr/>
  </property>
  <property fmtid="{D5CDD505-2E9C-101B-9397-08002B2CF9AE}" pid="36" name="Objective-Comment">
    <vt:lpwstr/>
  </property>
  <property fmtid="{D5CDD505-2E9C-101B-9397-08002B2CF9AE}" pid="37" name="Objective-Agency [system]">
    <vt:lpwstr>Essential Services Commission of SA (ESCOSA)</vt:lpwstr>
  </property>
  <property fmtid="{D5CDD505-2E9C-101B-9397-08002B2CF9AE}" pid="38" name="Objective-Branch/Section [system]">
    <vt:lpwstr>Essential Services Commission of SA (ESCOSA)</vt:lpwstr>
  </property>
  <property fmtid="{D5CDD505-2E9C-101B-9397-08002B2CF9AE}" pid="39" name="Objective-Document Type [system]">
    <vt:lpwstr>Information Sheet</vt:lpwstr>
  </property>
  <property fmtid="{D5CDD505-2E9C-101B-9397-08002B2CF9AE}" pid="40" name="Objective-ICS Classification [system]">
    <vt:lpwstr>Official</vt:lpwstr>
  </property>
  <property fmtid="{D5CDD505-2E9C-101B-9397-08002B2CF9AE}" pid="41" name="Objective-ICS Caveat [system]">
    <vt:lpwstr/>
  </property>
  <property fmtid="{D5CDD505-2E9C-101B-9397-08002B2CF9AE}" pid="42" name="Objective-ICS Exclusive for [system]">
    <vt:lpwstr/>
  </property>
  <property fmtid="{D5CDD505-2E9C-101B-9397-08002B2CF9AE}" pid="43" name="Objective-ICS Information Management Marker [system]">
    <vt:lpwstr/>
  </property>
  <property fmtid="{D5CDD505-2E9C-101B-9397-08002B2CF9AE}" pid="44" name="Objective-Connect Creator [system]">
    <vt:lpwstr/>
  </property>
  <property fmtid="{D5CDD505-2E9C-101B-9397-08002B2CF9AE}" pid="45" name="Objective-Confidentiality [system]">
    <vt:lpwstr/>
  </property>
  <property fmtid="{D5CDD505-2E9C-101B-9397-08002B2CF9AE}" pid="46" name="Objective-Confidentiality Clause [system]">
    <vt:lpwstr/>
  </property>
  <property fmtid="{D5CDD505-2E9C-101B-9397-08002B2CF9AE}" pid="47" name="Objective-Integrity [system]">
    <vt:lpwstr/>
  </property>
  <property fmtid="{D5CDD505-2E9C-101B-9397-08002B2CF9AE}" pid="48" name="Objective-Availability [system]">
    <vt:lpwstr/>
  </property>
  <property fmtid="{D5CDD505-2E9C-101B-9397-08002B2CF9AE}" pid="49" name="Objective-CIA Caveat [system]">
    <vt:lpwstr/>
  </property>
</Properties>
</file>