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 defaultThemeVersion="166925"/>
  <bookViews>
    <workbookView xWindow="3390" yWindow="360" windowWidth="25410" windowHeight="12000" tabRatio="778" activeTab="0"/>
  </bookViews>
  <sheets>
    <sheet name="Targets and Achievements" sheetId="27" r:id="rId1"/>
    <sheet name="Activities Delivered" sheetId="17" r:id="rId2"/>
    <sheet name="Region" sheetId="20" r:id="rId3"/>
    <sheet name="Customer Type" sheetId="21" r:id="rId4"/>
    <sheet name="Tenure Type and Co-payment" sheetId="22" r:id="rId5"/>
    <sheet name="ANZSIC Code and Customer Size" sheetId="24" r:id="rId6"/>
    <sheet name="Postcodes" sheetId="26" r:id="rId7"/>
    <sheet name="REPS Activities List" sheetId="4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<sst xmlns="http://schemas.openxmlformats.org/spreadsheetml/2006/main" count="1325" uniqueCount="420">
  <si>
    <t>Retailer</t>
  </si>
  <si>
    <t>Residential households</t>
  </si>
  <si>
    <t>Target</t>
  </si>
  <si>
    <t>First Regulatory Period</t>
  </si>
  <si>
    <t>Second Regulatory Period</t>
  </si>
  <si>
    <t>Activity code</t>
  </si>
  <si>
    <t>Residential or commercial </t>
  </si>
  <si>
    <t>Residential only </t>
  </si>
  <si>
    <t>Commercial only</t>
  </si>
  <si>
    <t>Commercial and NABERS rated residential buildings only</t>
  </si>
  <si>
    <t>Commercial or industrial only</t>
  </si>
  <si>
    <t>Large facility only</t>
  </si>
  <si>
    <t>Insulation &amp; building sealing</t>
  </si>
  <si>
    <t>Installation of insulation in an uninsulated ceiling</t>
  </si>
  <si>
    <t>BS1A</t>
  </si>
  <si>
    <t>Y</t>
  </si>
  <si>
    <t>BS1B</t>
  </si>
  <si>
    <t>BS2 </t>
  </si>
  <si>
    <t>Secondary glazing retrofit</t>
  </si>
  <si>
    <t>BS3B </t>
  </si>
  <si>
    <t>Heating and cooling</t>
  </si>
  <si>
    <t>Install an efficient new reverse cycle air conditioner (non-ducted)</t>
  </si>
  <si>
    <t>HC2A</t>
  </si>
  <si>
    <t>Y </t>
  </si>
  <si>
    <t>Install an efficient new reverse cycle air conditioner (ducted or Multi-Split) </t>
  </si>
  <si>
    <t>HC2B</t>
  </si>
  <si>
    <t>Connecting a new or existing HVAC to an approved DR Aggregator (ducted and non-ducted) </t>
  </si>
  <si>
    <t>HC2C</t>
  </si>
  <si>
    <t>HC3 </t>
  </si>
  <si>
    <t>Water heating</t>
  </si>
  <si>
    <t>Replace or upgrade water heater</t>
  </si>
  <si>
    <t>WH1</t>
  </si>
  <si>
    <t>Replace an inefficient showerhead with an efficient showerhead</t>
  </si>
  <si>
    <t>WH2</t>
  </si>
  <si>
    <t> Y</t>
  </si>
  <si>
    <t>Switching electric (Heat Pump or Resistance) water heater to tariff with solar sponge and off-peak blocks</t>
  </si>
  <si>
    <t> WH3</t>
  </si>
  <si>
    <t>Connecting a new or existing electric heat pump water heater to an approved DR Aggregator</t>
  </si>
  <si>
    <t> WH4</t>
  </si>
  <si>
    <t>Lighting</t>
  </si>
  <si>
    <t>Install LED general purpose lamp</t>
  </si>
  <si>
    <t>L1</t>
  </si>
  <si>
    <t>Install LED down-light of LED down-light luminaire</t>
  </si>
  <si>
    <t>L2</t>
  </si>
  <si>
    <t>Replace halogen floodlight luminaire</t>
  </si>
  <si>
    <t> L3</t>
  </si>
  <si>
    <t>Commercial lighting upgrade</t>
  </si>
  <si>
    <t> CL1</t>
  </si>
  <si>
    <t>Standby power controllers</t>
  </si>
  <si>
    <t>Install standby power controller – Audio Visual</t>
  </si>
  <si>
    <t>SPC1</t>
  </si>
  <si>
    <t>SPC2</t>
  </si>
  <si>
    <t>Appliances</t>
  </si>
  <si>
    <t>Purchase high efficiency new refrigerator or refrigerator-freezer</t>
  </si>
  <si>
    <t>APP1A</t>
  </si>
  <si>
    <t>APP1B</t>
  </si>
  <si>
    <t> Y </t>
  </si>
  <si>
    <t>APP1D </t>
  </si>
  <si>
    <t>APP2 </t>
  </si>
  <si>
    <t>Install a high efficiency pool pump</t>
  </si>
  <si>
    <t>APP3 </t>
  </si>
  <si>
    <t>APP4 </t>
  </si>
  <si>
    <t>EV1 </t>
  </si>
  <si>
    <t>Install a high efficiency refrigerated display cabinet</t>
  </si>
  <si>
    <t>RDC1 </t>
  </si>
  <si>
    <t>Time of use tariff</t>
  </si>
  <si>
    <t>Switch household electricity plan from single rate tariff to Time of Use (TOU) tariff </t>
  </si>
  <si>
    <t>TOU1</t>
  </si>
  <si>
    <t>Virtual power plant</t>
  </si>
  <si>
    <t>Connecting a new or existing battery to an approved virtual power plant</t>
  </si>
  <si>
    <t>VPP1</t>
  </si>
  <si>
    <t>NABERS</t>
  </si>
  <si>
    <t>NABERS Building Demand Savings</t>
  </si>
  <si>
    <t>NB1</t>
  </si>
  <si>
    <t>Commercial and industrial demand savings</t>
  </si>
  <si>
    <t>Commercial and Industrial Demand Savings (Project Impact Assessment with Measurement &amp; Verification (PIAM&amp;V DM) </t>
  </si>
  <si>
    <t>CD1 </t>
  </si>
  <si>
    <t>Improve energy productivity – large facilities </t>
  </si>
  <si>
    <t>LF1</t>
  </si>
  <si>
    <t>Total</t>
  </si>
  <si>
    <t>Metro/Adelaide</t>
  </si>
  <si>
    <t>Regional</t>
  </si>
  <si>
    <t>Remote</t>
  </si>
  <si>
    <t>Commercial</t>
  </si>
  <si>
    <t>A — Agriculture, Forestry and Fishing</t>
  </si>
  <si>
    <t>C — Manufacturing</t>
  </si>
  <si>
    <t>D — Electricity, Gas, Water and Waste Services</t>
  </si>
  <si>
    <t>E — Construction</t>
  </si>
  <si>
    <t>F — Wholesale Trade</t>
  </si>
  <si>
    <t>G — Retail Trade</t>
  </si>
  <si>
    <t>H — Accommodation and Food Services</t>
  </si>
  <si>
    <t>I — Transport, Postal and Warehousing</t>
  </si>
  <si>
    <t>J — Information Media and Telecommunications</t>
  </si>
  <si>
    <t>K — Financial and Insurance Services</t>
  </si>
  <si>
    <t>L — Rental, Hiring and Real Estate Services</t>
  </si>
  <si>
    <t>M — Professional, Scientific and Technical Services</t>
  </si>
  <si>
    <t>N — Administrative and Support Services</t>
  </si>
  <si>
    <t>O — Public Administration and Safety</t>
  </si>
  <si>
    <t>P — Education and Training</t>
  </si>
  <si>
    <t>Q — Health Care and Social Assistance</t>
  </si>
  <si>
    <t>R — Arts and Recreation Services</t>
  </si>
  <si>
    <t>S — Other Services</t>
  </si>
  <si>
    <t>Priority group households</t>
  </si>
  <si>
    <t>Credits applied</t>
  </si>
  <si>
    <t>Deemed energy savings</t>
  </si>
  <si>
    <t>5108</t>
  </si>
  <si>
    <t>5112</t>
  </si>
  <si>
    <t>5113</t>
  </si>
  <si>
    <t>5116</t>
  </si>
  <si>
    <t>5162</t>
  </si>
  <si>
    <t>5169</t>
  </si>
  <si>
    <t>5253</t>
  </si>
  <si>
    <t>5280</t>
  </si>
  <si>
    <t>5608</t>
  </si>
  <si>
    <t>5086</t>
  </si>
  <si>
    <t>5107</t>
  </si>
  <si>
    <t>5271</t>
  </si>
  <si>
    <t>5013</t>
  </si>
  <si>
    <t>5267</t>
  </si>
  <si>
    <t>5095</t>
  </si>
  <si>
    <t>5094</t>
  </si>
  <si>
    <t>5031</t>
  </si>
  <si>
    <t>5160</t>
  </si>
  <si>
    <t>5251</t>
  </si>
  <si>
    <t>Installation of top up in insulation in a ceiling space</t>
  </si>
  <si>
    <t>Building sealing activities</t>
  </si>
  <si>
    <t>Install standby power controller – Information Technology </t>
  </si>
  <si>
    <t>Purchase high efficiency new freezer</t>
  </si>
  <si>
    <t>Purchase high efficiency new clothes dryer</t>
  </si>
  <si>
    <t>Remove and dispose of an unwanted refrigerator or freezer </t>
  </si>
  <si>
    <t>Connecting a new or existing pool pump to an approved DR aggregator</t>
  </si>
  <si>
    <t>Connecting a new or existing Electric Vehicle charger to an approved DR aggregator</t>
  </si>
  <si>
    <t>Postcode</t>
  </si>
  <si>
    <t>Area</t>
  </si>
  <si>
    <t>0872</t>
  </si>
  <si>
    <t>5373-5374</t>
  </si>
  <si>
    <t>5000-5202</t>
  </si>
  <si>
    <t>Metro/near Adelaide</t>
  </si>
  <si>
    <t>5203-5204</t>
  </si>
  <si>
    <t>5210-5214</t>
  </si>
  <si>
    <t>5401-5416</t>
  </si>
  <si>
    <t>5220-5223</t>
  </si>
  <si>
    <t>5417-5440</t>
  </si>
  <si>
    <t>5231-5236</t>
  </si>
  <si>
    <t>5451-5453</t>
  </si>
  <si>
    <t>5237-5238</t>
  </si>
  <si>
    <t>5240-5252</t>
  </si>
  <si>
    <t>5455-5464</t>
  </si>
  <si>
    <t>5253-5263</t>
  </si>
  <si>
    <t>5470-5493</t>
  </si>
  <si>
    <t>5264-5270</t>
  </si>
  <si>
    <t>5495-5573</t>
  </si>
  <si>
    <t>5575-5583</t>
  </si>
  <si>
    <t>5272-5276</t>
  </si>
  <si>
    <t>5277-5291</t>
  </si>
  <si>
    <t>5601-5605</t>
  </si>
  <si>
    <t>5301-5320</t>
  </si>
  <si>
    <t>5321-5346</t>
  </si>
  <si>
    <t>5350-5352</t>
  </si>
  <si>
    <t>5608-5609</t>
  </si>
  <si>
    <t>5353-5354</t>
  </si>
  <si>
    <t>5630-5690</t>
  </si>
  <si>
    <t>5700-5710</t>
  </si>
  <si>
    <t>5356-5357</t>
  </si>
  <si>
    <t>5720-5734</t>
  </si>
  <si>
    <t>5360-5372</t>
  </si>
  <si>
    <t>5800-5950</t>
  </si>
  <si>
    <t>Actual</t>
  </si>
  <si>
    <t>Credits Applied</t>
  </si>
  <si>
    <t>AGL (Electricity)</t>
  </si>
  <si>
    <t>AGL (Gas)</t>
  </si>
  <si>
    <t>Alinta Energy (Electricity)</t>
  </si>
  <si>
    <t>Alinta Energy (Gas)</t>
  </si>
  <si>
    <t>Energy Productivity Targets</t>
  </si>
  <si>
    <t>Weston Energy (Gas)</t>
  </si>
  <si>
    <t>Click Energy (Electricity)</t>
  </si>
  <si>
    <t>EnergyAustralia (Electricity)</t>
  </si>
  <si>
    <t>Flow Power (Electricity)</t>
  </si>
  <si>
    <t>Iberdrola (Electricity)</t>
  </si>
  <si>
    <t>Lumo Energy (Electricity)</t>
  </si>
  <si>
    <t>M2 Energy (Electricity)</t>
  </si>
  <si>
    <t>Macquarie (Electricity)</t>
  </si>
  <si>
    <t>Momentum (Electricity)</t>
  </si>
  <si>
    <t>Origin Energy (Electricity)</t>
  </si>
  <si>
    <t>Powerdirect (Electricity)</t>
  </si>
  <si>
    <t>Red Energy (Electricity)</t>
  </si>
  <si>
    <t>Shell Energy (Electricity)</t>
  </si>
  <si>
    <t>Simply Energy (Electricity)</t>
  </si>
  <si>
    <t>Tango Energy (Electricity)</t>
  </si>
  <si>
    <t>Zen Energy (Electricity)</t>
  </si>
  <si>
    <t>EnergyAustralia (Gas)</t>
  </si>
  <si>
    <t>Lumo Energy  (Gas)</t>
  </si>
  <si>
    <t>Origin Energy (Gas)</t>
  </si>
  <si>
    <t>Simply Energy (Gas)</t>
  </si>
  <si>
    <t>Priority Group Energy Efficiency Targets</t>
  </si>
  <si>
    <t>Total Achievement</t>
  </si>
  <si>
    <t>Achievement reallocated to Household</t>
  </si>
  <si>
    <t>Achievement reallocated from Prioirty Group</t>
  </si>
  <si>
    <t>Unit of measurement</t>
  </si>
  <si>
    <t>No of Individual Activity items</t>
  </si>
  <si>
    <t>GJ</t>
  </si>
  <si>
    <t>GJ
 Percentage</t>
  </si>
  <si>
    <t>APP1A Grp4-5 Frg or Frz &lt;350L &lt;4.5 Stars</t>
  </si>
  <si>
    <t>Qty (units)</t>
  </si>
  <si>
    <t>APP1A Grp4-5 Frg or Frz &lt;500L &lt;4 Stars</t>
  </si>
  <si>
    <t>APP1A Grp1 Frg or Frz &lt;500L &lt;4.5 Stars</t>
  </si>
  <si>
    <t>APP1A Grp4-5 Frg or Frz &lt;500L &lt;4.5 Stars</t>
  </si>
  <si>
    <t>APP1A Grp4-5 Frg or Frz &lt;500L &lt;5 Stars</t>
  </si>
  <si>
    <t>APP1A Grp4-5 Frg or Frz &lt;700L &lt;4.5 Stars</t>
  </si>
  <si>
    <t>APP1A Grp1 Frg or Frz &lt;500L &lt;5 Stars</t>
  </si>
  <si>
    <t>APP1A Grp4-5 Frg or Frz &lt;550L &lt;4 Stars</t>
  </si>
  <si>
    <t>APP1A Grp4-5 Frg or Frz &lt;550L &lt;4.5 Stars</t>
  </si>
  <si>
    <t>APP1A Grp4-5 Frg or Frz &lt;600L &lt;4.5 Stars</t>
  </si>
  <si>
    <t>APP1A Grp4-5 Frg or Frz &lt;400L &lt;4 Stars</t>
  </si>
  <si>
    <t>APP1A Grp1 Frg or Frz &lt;450L &lt;4.5 Stars</t>
  </si>
  <si>
    <t>APP1A Grp4-5 Frg or Frz &lt;350L &lt;5 Stars</t>
  </si>
  <si>
    <t>APP1A Grp4-5 Frg or Frz &lt;450L &lt;4.5 Stars</t>
  </si>
  <si>
    <t>APP1A Grp4-5 Frg or Frz &lt;450L &lt;5 Stars</t>
  </si>
  <si>
    <t>APP1A Grp4-5 Frg or Frz &lt;450L &lt;5.5 Stars</t>
  </si>
  <si>
    <t>APP1A Grp4-5 Frg or Frz &lt;550L &lt;5 Stars</t>
  </si>
  <si>
    <t>APP1A Grp4-5 Frg or Frz &lt;650L &lt;4 Stars</t>
  </si>
  <si>
    <t>APP1A Grp4-5 Frg or Frz &lt;650L &lt;4.5 Stars</t>
  </si>
  <si>
    <t>APP1A Grp4-5 Frg or Frz &lt;250L &lt;4 Stars</t>
  </si>
  <si>
    <t>APP1A Grp4-5 Frg or Frz &lt;250L &lt;4.5 Stars</t>
  </si>
  <si>
    <t>APP1A Grp4-5 Frg or Frz &lt;200L &lt;4 Stars</t>
  </si>
  <si>
    <t>APP1A Grp4-5 Frg or Frz &lt;400L &lt;4.5 Stars</t>
  </si>
  <si>
    <t>APP1A Grp1 Frg or Frz &lt;450L &lt;4 Stars</t>
  </si>
  <si>
    <t>APP1A Grp4-5 Frg or Frz &lt;500L &lt;6 Stars</t>
  </si>
  <si>
    <t>APP1B Grp6C Freezer &lt;250L &lt;4 Stars</t>
  </si>
  <si>
    <t>APP1B Grp6C Freezer &lt;300L &lt;4 Stars</t>
  </si>
  <si>
    <t>APP1B Grp6C Freezer &lt;150L &lt;4.5 Stars</t>
  </si>
  <si>
    <t>APP1B Grp6C Freezer &lt;150L &lt;4 Stars</t>
  </si>
  <si>
    <t>APP1B Grp6C Freezer &lt;150L &lt;5 Stars</t>
  </si>
  <si>
    <t>APP1B Grp6u-7 Freezer &lt;350L &lt;4.5 Stars</t>
  </si>
  <si>
    <t>APP1D Clothes Dryer &lt;7.5Kg &lt;10 Stars</t>
  </si>
  <si>
    <t>APP1D Clothes Dryer &lt;8.5Kg &lt;10 Stars</t>
  </si>
  <si>
    <t>APP1D Clothes Dryer &lt;8.5Kg &lt;7 Stars</t>
  </si>
  <si>
    <t>APP1D Clothes Dryer &lt;8.5Kg &lt;8 Stars</t>
  </si>
  <si>
    <t>APP1D Clothes Dryer &lt;8.5Kg &lt;9 Stars</t>
  </si>
  <si>
    <t>APP1D Clothes Dryer &lt;9.5Kg &lt;10 Stars</t>
  </si>
  <si>
    <t>APP1D Clothes Dryer &lt;9.5Kg &lt;9 Stars</t>
  </si>
  <si>
    <t>APP1D Clothes Dryer &lt;7.5Kg &lt;7 Stars</t>
  </si>
  <si>
    <t>APP1D Clothes Dryer &lt;8.5Kg =10 Stars</t>
  </si>
  <si>
    <t>APP1D Clothes Dryer &gt;10Kg &lt;10 Stars</t>
  </si>
  <si>
    <t>APP1D Clothes Dryer &lt;7.5Kg &lt;8 Stars</t>
  </si>
  <si>
    <t>APP1D Clothes Dryer &lt;9.5Kg &lt;8 Stars</t>
  </si>
  <si>
    <t>APP1D Clothes Dryer &lt;9.5Kg =10 Stars</t>
  </si>
  <si>
    <t>APP1D Clothes Dryer &lt;9Kg &lt;10 Stars</t>
  </si>
  <si>
    <t>APP1D Clothes Dryer &gt;10Kg =10 Stars</t>
  </si>
  <si>
    <t>APP1D Clothes Dryer &lt;7.5Kg &lt;9 Stars</t>
  </si>
  <si>
    <t>APP2 (15) Comm and Non Priority Grp</t>
  </si>
  <si>
    <t>APP2 (11) Comm and Non Priority Grp</t>
  </si>
  <si>
    <t>APP2 (9) Comm and Non Priority Grp</t>
  </si>
  <si>
    <t>BS1A Install Insulation Zn45</t>
  </si>
  <si>
    <t>Area (m2)</t>
  </si>
  <si>
    <t>BS1A Install Insulation Zn6</t>
  </si>
  <si>
    <t>BS1B Install Top Up Insulation Zn45</t>
  </si>
  <si>
    <t>BS1B Install Top Up Insulation Zn6</t>
  </si>
  <si>
    <t>Building Sealing Activities</t>
  </si>
  <si>
    <t>BS2 Fireplace or Chimney Removable Zn45</t>
  </si>
  <si>
    <t>HC2Aiii Install New Air-Con Non-Duct Oth</t>
  </si>
  <si>
    <t>HC2Aiii Install New Air-Con Non-Duct Zn6</t>
  </si>
  <si>
    <t>VPP1 12 &lt;= Battery Size &lt; 14</t>
  </si>
  <si>
    <t>VPP1 6 &lt;= Battery Size &lt; 8</t>
  </si>
  <si>
    <t>WH1 Solar Gas WH Class 1 Ret Gas</t>
  </si>
  <si>
    <t>WH1 Gas WH &gt;6 Stars Class 1 No Ret Gas</t>
  </si>
  <si>
    <t>WH1 Gas WH &gt;6 Stars Class 2</t>
  </si>
  <si>
    <t>WH1 Heat Pump WH Class 1 No Ret Gas</t>
  </si>
  <si>
    <t>WH1 Heat Pump WH Class 1 Ret Gas</t>
  </si>
  <si>
    <t>WH1 Solar Elec WH Class 1 No Ret Gas</t>
  </si>
  <si>
    <t>WH1 Solar Elec WH Class 1 Ret Gas</t>
  </si>
  <si>
    <t>WH1 Heat Pump WH Class 2</t>
  </si>
  <si>
    <t>WH2 Install Showerhead &lt;7.5L Res Zn45</t>
  </si>
  <si>
    <t>WH2 Install Showerhead &lt;7.5L Res Zn6</t>
  </si>
  <si>
    <t>WH2 Install Showerhead &lt;9L Res Zn45</t>
  </si>
  <si>
    <t>WH2 Install Showerhead &lt;9L Res Zn6</t>
  </si>
  <si>
    <t>L1A Class 2 Non Dir 130-139LmW</t>
  </si>
  <si>
    <t>L1A Class 3 Non Dir &gt;140LmW</t>
  </si>
  <si>
    <t>L1A Class 3 Non Dir &gt;140LmW 2nd Vis</t>
  </si>
  <si>
    <t>L1A Class 3 Non Dir 130-139LmW</t>
  </si>
  <si>
    <t>L1A Class 3 Non Dir 130-139LmW 2nd Vis</t>
  </si>
  <si>
    <t>L1A Class 4 Non Dir &gt;140LmW</t>
  </si>
  <si>
    <t>L1A Class 4 Non Dir 120-129LmW</t>
  </si>
  <si>
    <t>L1A Class 4 Non Dir 130-139LmW</t>
  </si>
  <si>
    <t>L1A Class 4 Non Dir 130-139LmW 2nd Vis</t>
  </si>
  <si>
    <t>L1B Class 5 Dir 120-129LmW</t>
  </si>
  <si>
    <t>L1B Class 5 Dir 120-129LmW 2nd Vis</t>
  </si>
  <si>
    <t>L1B Class 5 Dir 130-139LmW</t>
  </si>
  <si>
    <t>L1A Class 2 Non Dir 130-139LmW 2nd Vis</t>
  </si>
  <si>
    <t>L1A Class 1 Non Dir 130-139LmW</t>
  </si>
  <si>
    <t>SPC1 Advanced SPC AV</t>
  </si>
  <si>
    <t>Activities 
Percentage</t>
  </si>
  <si>
    <t>Number of 
Activities</t>
  </si>
  <si>
    <t>Grand Total</t>
  </si>
  <si>
    <t>APP1A Grp4-5 Frg or Frz &lt;450L &lt;4 Stars</t>
  </si>
  <si>
    <t>APP1A Grp4-5 Frg or Frz &lt;550L &lt;7 Stars</t>
  </si>
  <si>
    <t>APP1A Grp4-5 Frg or Frz &lt;600L &lt;4 Stars</t>
  </si>
  <si>
    <t>APP1A Grp4-5 Frg or Frz &lt;350L &lt;4 Stars</t>
  </si>
  <si>
    <t>APP1A Grp1 Frg or Frz &lt;400L &lt;5.5 Stars</t>
  </si>
  <si>
    <t>APP1A Grp4-5 Frg or Frz &lt;500L &lt;7 Stars</t>
  </si>
  <si>
    <t>APP1B Grp6u-7 Freezer &lt;300L &lt;4.5 Stars</t>
  </si>
  <si>
    <t>APP1D Clothes Dryer &lt;8Kg &lt;7 Stars</t>
  </si>
  <si>
    <t>APP2 (21) Priority Group Only</t>
  </si>
  <si>
    <t>APP2 (22) Priority Group Only</t>
  </si>
  <si>
    <t>APP2 (23) Priority Group Only</t>
  </si>
  <si>
    <t>APP2 (24) Priority Group Only</t>
  </si>
  <si>
    <t>BS2 Fireplace or Chimney Removable Zn6</t>
  </si>
  <si>
    <t>Commercial Lighting</t>
  </si>
  <si>
    <t>CL1 LEDDownLampOnly 2nd Visit</t>
  </si>
  <si>
    <t>CL1 LED Floodlight</t>
  </si>
  <si>
    <t>CL1 LED Floodlight 2nd Visit</t>
  </si>
  <si>
    <t>CL1 LED High/Low Bay</t>
  </si>
  <si>
    <t>CL1 LEDDownLampOnly</t>
  </si>
  <si>
    <t>CL1 LEDDownLuminaire</t>
  </si>
  <si>
    <t>CL1 LEDDownLuminaire 2nd Visit</t>
  </si>
  <si>
    <t>CL1 LinearLEDLampOnly</t>
  </si>
  <si>
    <t>CL1 LinearLEDLampOnly 2nd Visit</t>
  </si>
  <si>
    <t>CL1 LinearLEDLuminaire</t>
  </si>
  <si>
    <t>CL1 LinearLEDLuminaire 2nd Visit</t>
  </si>
  <si>
    <t>CL1 OtherLED</t>
  </si>
  <si>
    <t>CL1 OtherLED 2nd Visit</t>
  </si>
  <si>
    <t>CL1 LED High/Low Bay 2nd Visit</t>
  </si>
  <si>
    <t>CL1 Other Emerging Lighting</t>
  </si>
  <si>
    <t>CL1 OtherCommLighting</t>
  </si>
  <si>
    <t>HC2Ai Replace Air-Con Priority Grp Oth</t>
  </si>
  <si>
    <t>HC2Ai Replace Air-Con Priority Grp Zn6</t>
  </si>
  <si>
    <t>RDC1 Class 7 (IRV)</t>
  </si>
  <si>
    <t>WH1 Gas WH &gt;6 Stars SECC</t>
  </si>
  <si>
    <t>WH1 Heat Pump WH SECC</t>
  </si>
  <si>
    <t>WH1 Solar Elec WH SECC</t>
  </si>
  <si>
    <t>WH1 Solar Gas WH Class 1 No Ret Gas</t>
  </si>
  <si>
    <t>WH2 Install Showerhead &lt;9L Comm Zn45</t>
  </si>
  <si>
    <t>WH2 Install Showerhead &lt;7.5L Comm Zn45</t>
  </si>
  <si>
    <t>WH2 Install Showerhead &lt;7.5L Comm Zn6</t>
  </si>
  <si>
    <t>WH2 Install Showerhead &lt;9L Comm Zn6</t>
  </si>
  <si>
    <t>L1A Class 4 Non Dir 120-129LmW 2nd Vis</t>
  </si>
  <si>
    <t>L1A Class 2 Non Dir &gt;140LmW</t>
  </si>
  <si>
    <t>L1B Class 4 Dir 130-139LmW</t>
  </si>
  <si>
    <t>L1B Class 4a Dir 130-139LmW</t>
  </si>
  <si>
    <t>Effective Dates</t>
  </si>
  <si>
    <t>Improve energy productivity - large facilities</t>
  </si>
  <si>
    <t>Install an efficient new ducted evaporative air conditioner</t>
  </si>
  <si>
    <t>Energy Productivity Activities - by Activity and Region</t>
  </si>
  <si>
    <t>Energy Productivity Activities - by Activity</t>
  </si>
  <si>
    <t>Commercial lighting</t>
  </si>
  <si>
    <t>Household - Non-Priority Group</t>
  </si>
  <si>
    <t>Household - Priority Group</t>
  </si>
  <si>
    <t>Owner Occupied</t>
  </si>
  <si>
    <t>Private Rental</t>
  </si>
  <si>
    <t>Public Rental</t>
  </si>
  <si>
    <t>Energy Productivity Activities - by Activity and Tenure Type</t>
  </si>
  <si>
    <t>Energy Productivity Activities - by Activity and Customer Type</t>
  </si>
  <si>
    <t>Energy Productivity Activities - by Tenure Type and Co-Payment</t>
  </si>
  <si>
    <t>With Co-payment</t>
  </si>
  <si>
    <t>Without Co-payment</t>
  </si>
  <si>
    <t>Classification of Regions</t>
  </si>
  <si>
    <t>REPS Activities Reference</t>
  </si>
  <si>
    <r>
      <t>Residential &amp; small energy consuming customers</t>
    </r>
    <r>
      <rPr>
        <b/>
        <sz val="10"/>
        <color rgb="FFFFFFFF"/>
        <rFont val="Open Sans"/>
        <family val="2"/>
      </rPr>
      <t> only </t>
    </r>
  </si>
  <si>
    <t>Top 10 Postcodes</t>
  </si>
  <si>
    <t>Rank</t>
  </si>
  <si>
    <t>Region</t>
  </si>
  <si>
    <t>Commercial - Activities</t>
  </si>
  <si>
    <t>Commercial - Deemed Values</t>
  </si>
  <si>
    <t>Residenital - Activities</t>
  </si>
  <si>
    <t>Residential - Deemed Values</t>
  </si>
  <si>
    <t>5012</t>
  </si>
  <si>
    <t>5110</t>
  </si>
  <si>
    <t>5111</t>
  </si>
  <si>
    <t>5106</t>
  </si>
  <si>
    <t>5011</t>
  </si>
  <si>
    <t>5214</t>
  </si>
  <si>
    <t>Percentage of Total Activities</t>
  </si>
  <si>
    <t>Percentage of Total GJs</t>
  </si>
  <si>
    <t>Energy Productivity Activities - by ANZSIC Code*</t>
  </si>
  <si>
    <t>Retailer Targets and Achievements</t>
  </si>
  <si>
    <t>Energy Productivity Activities - by Customer size**</t>
  </si>
  <si>
    <t>Large energy consuming customers (+160MWh per year)</t>
  </si>
  <si>
    <t>Small energy consuming customers</t>
  </si>
  <si>
    <t>* Note that retailers are only required to report ANZSIC codes for Commercial Lighting, NABERS Building Demand Savings, and Commercial and Industrial Demand Savings (PIAM&amp;V) activities so this data set only includes the activity types listed above</t>
  </si>
  <si>
    <t>** Note that retailers are only required to report customer size for Commercial Lighting so this data set only includes this activity type</t>
  </si>
  <si>
    <t>Energy Productivity</t>
  </si>
  <si>
    <t>Diamond Energy (Electricity)</t>
  </si>
  <si>
    <t>Energy Locals</t>
  </si>
  <si>
    <t>Household Energy Efficiency Targets</t>
  </si>
  <si>
    <t>Energy Locals (Electricity)</t>
  </si>
  <si>
    <t>N/A</t>
  </si>
  <si>
    <t>% Achievement</t>
  </si>
  <si>
    <t>**Please note that targets listed for individual retailers include any shortfall caried over from a previous year and as a result, totals may not match exactly the annual totals set by the Minister</t>
  </si>
  <si>
    <t>APP1D Clothes Dryer &lt;6.5Kg &lt;8 Stars</t>
  </si>
  <si>
    <t>VPP1 8 &lt;= Battery Size &lt; 10</t>
  </si>
  <si>
    <t>L1A Class 4 Non Dir &gt;140LmW 2nd Vis</t>
  </si>
  <si>
    <t>L1B Class 5 Dir 130-139LmW 2nd Vis</t>
  </si>
  <si>
    <t>L1B Class 5 Dir &gt;140LmW</t>
  </si>
  <si>
    <t>APP1B Grp6C Freezer &lt;200L &lt;4 Stars</t>
  </si>
  <si>
    <t>APP1B Grp6C Freezer &lt;200L &lt;5 Stars</t>
  </si>
  <si>
    <t>APP1B Grp6u-7 Freezer &lt;200L &lt;4 Stars</t>
  </si>
  <si>
    <t>APP1B Grp6u-7 Freezer &lt;300L &lt;4 Stars</t>
  </si>
  <si>
    <t>APP1B Grp6u-7 Freezer &lt;350L &lt;5.5 Stars</t>
  </si>
  <si>
    <t>APP1B Grp6u-7 Freezer &lt;400L &lt;4 Stars</t>
  </si>
  <si>
    <t>APP1A Grp4-5 Frg or Frz &lt;400L &lt;5.5 Stars</t>
  </si>
  <si>
    <t>APP1A Grp4-5 Frg or Frz &lt;400L &lt;6 Stars</t>
  </si>
  <si>
    <t>APP1A Grp4-5 Frg or Frz &lt;450L &lt;8 Stars</t>
  </si>
  <si>
    <t>APP1A Grp4-5 Frg or Frz &lt;650L &lt;5 Stars</t>
  </si>
  <si>
    <t>APP1A Grp4-5 Frg or Frz &lt;600L &lt;5 Stars</t>
  </si>
  <si>
    <t>APP1A Grp4-5 Frg or Frz &lt;500L &lt;5.5 Stars</t>
  </si>
  <si>
    <t>APP2 (12) Comm and Non Priority Grp</t>
  </si>
  <si>
    <t>APP2 (14) Comm and Non Priority Grp</t>
  </si>
  <si>
    <t>WH1 Solar Elec WH Class 2</t>
  </si>
  <si>
    <t>5010</t>
  </si>
  <si>
    <t>5009</t>
  </si>
  <si>
    <t>5680</t>
  </si>
  <si>
    <t>5000</t>
  </si>
  <si>
    <t>5039</t>
  </si>
  <si>
    <t>5023</t>
  </si>
  <si>
    <t>5019</t>
  </si>
  <si>
    <t>5008</t>
  </si>
  <si>
    <t>5114</t>
  </si>
  <si>
    <t>5092</t>
  </si>
  <si>
    <t>5159</t>
  </si>
  <si>
    <t>5043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</si>
</sst>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</font>
    <font>
      <sz val="11"/>
      <color rgb="FF000000"/>
      <name val="Calibri"/>
      <family val="2"/>
      <scheme val="minor"/>
    </font>
    <font>
      <b/>
      <sz val="11"/>
      <name val="Calibri Light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rgb="FFFFFFFF"/>
      <name val="Open Sans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 style="thin">
        <color theme="2" tint="-0.24993999302387238"/>
      </right>
      <top style="thin">
        <color theme="2" tint="-0.24993999302387238"/>
      </top>
      <bottom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/>
      <top style="thin">
        <color theme="2" tint="-0.24993999302387238"/>
      </top>
      <bottom style="thin">
        <color theme="2" tint="-0.24993999302387238"/>
      </bottom>
    </border>
    <border>
      <left/>
      <right style="medium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medium">
        <color theme="3" tint="0.39998000860214233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medium">
        <color theme="3" tint="0.39998000860214233"/>
      </right>
      <top style="thin">
        <color theme="3" tint="0.5999900102615356"/>
      </top>
      <bottom style="thin">
        <color theme="3" tint="0.5999900102615356"/>
      </bottom>
    </border>
    <border>
      <left style="medium">
        <color theme="3" tint="0.39998000860214233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medium">
        <color theme="3" tint="0.39998000860214233"/>
      </right>
      <top style="thin">
        <color theme="3" tint="0.5999900102615356"/>
      </top>
      <bottom/>
    </border>
    <border>
      <left style="medium">
        <color theme="3" tint="0.39998000860214233"/>
      </left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5999900102615356"/>
      </left>
      <right style="medium">
        <color theme="3" tint="0.39998000860214233"/>
      </right>
      <top/>
      <bottom style="thin">
        <color theme="3" tint="0.5999900102615356"/>
      </bottom>
    </border>
    <border>
      <left style="medium">
        <color theme="3" tint="0.39998000860214233"/>
      </left>
      <right style="thin">
        <color theme="3" tint="0.5999900102615356"/>
      </right>
      <top style="thin">
        <color theme="3" tint="0.5999900102615356"/>
      </top>
      <bottom style="medium">
        <color theme="3" tint="0.39998000860214233"/>
      </bottom>
    </border>
    <border>
      <left/>
      <right/>
      <top style="thin">
        <color theme="0" tint="-0.3499799966812134"/>
      </top>
      <bottom style="medium">
        <color theme="3" tint="0.39998000860214233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3" tint="0.3999800086021423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2" tint="-0.2499399930238723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2" tint="-0.24993999302387238"/>
      </right>
      <top style="thin">
        <color theme="0" tint="-0.3499799966812134"/>
      </top>
      <bottom/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 style="medium">
        <color theme="2" tint="-0.24993999302387238"/>
      </bottom>
    </border>
    <border>
      <left style="medium">
        <color theme="0" tint="-0.3499799966812134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 style="thin">
        <color theme="2" tint="-0.24993999302387238"/>
      </left>
      <right/>
      <top style="thin">
        <color theme="2" tint="-0.24993999302387238"/>
      </top>
      <bottom/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3999302387238"/>
      </left>
      <right style="medium">
        <color theme="0" tint="-0.3499799966812134"/>
      </right>
      <top style="thin">
        <color theme="2" tint="-0.24993999302387238"/>
      </top>
      <bottom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double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double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double">
        <color theme="0" tint="-0.3499799966812134"/>
      </right>
      <top style="thin">
        <color theme="2" tint="-0.24993999302387238"/>
      </top>
      <bottom style="medium">
        <color theme="2" tint="-0.24993999302387238"/>
      </bottom>
    </border>
    <border>
      <left/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double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/>
    </border>
    <border>
      <left/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double">
        <color theme="0" tint="-0.3499799966812134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double">
        <color theme="0" tint="-0.3499799966812134"/>
      </right>
      <top style="thin">
        <color theme="2" tint="-0.24993999302387238"/>
      </top>
      <bottom style="thin">
        <color theme="2" tint="-0.24993999302387238"/>
      </bottom>
    </border>
    <border>
      <left style="double">
        <color theme="0" tint="-0.3499799966812134"/>
      </left>
      <right style="thin">
        <color theme="2" tint="-0.24993999302387238"/>
      </right>
      <top style="medium">
        <color theme="0" tint="-0.3499799966812134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0" tint="-0.3499799966812134"/>
      </top>
      <bottom style="thin">
        <color theme="2" tint="-0.24993999302387238"/>
      </bottom>
    </border>
    <border>
      <left style="thin">
        <color theme="2" tint="-0.24993999302387238"/>
      </left>
      <right style="double">
        <color theme="0" tint="-0.3499799966812134"/>
      </right>
      <top style="medium">
        <color theme="0" tint="-0.3499799966812134"/>
      </top>
      <bottom style="thin">
        <color theme="2" tint="-0.24993999302387238"/>
      </bottom>
    </border>
    <border>
      <left style="double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double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/>
      <top style="medium">
        <color theme="2" tint="-0.24993999302387238"/>
      </top>
      <bottom style="thin">
        <color theme="2" tint="-0.24993999302387238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2" tint="-0.24993999302387238"/>
      </bottom>
    </border>
    <border>
      <left/>
      <right style="medium">
        <color theme="0" tint="-0.3499799966812134"/>
      </right>
      <top/>
      <bottom style="thin">
        <color theme="2" tint="-0.24993999302387238"/>
      </bottom>
    </border>
    <border>
      <left style="medium">
        <color theme="2" tint="-0.24993999302387238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/>
      <top/>
      <bottom style="thin">
        <color theme="0" tint="-0.3499799966812134"/>
      </bottom>
    </border>
    <border>
      <left/>
      <right style="medium">
        <color theme="2" tint="-0.24993999302387238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3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30">
    <xf numFmtId="0" fontId="0" fillId="0" borderId="0" xfId="0"/>
    <xf numFmtId="0" fontId="0" fillId="24" borderId="0" xfId="0" applyFill="1"/>
    <xf numFmtId="0" fontId="0" fillId="24" borderId="0" xfId="0" applyFill="1" applyAlignment="1">
      <alignment wrapText="1"/>
    </xf>
    <xf numFmtId="0" fontId="0" fillId="24" borderId="10" xfId="0" applyFill="1" applyBorder="1" applyAlignment="1">
      <alignment horizontal="left"/>
    </xf>
    <xf numFmtId="0" fontId="8" fillId="24" borderId="0" xfId="20" applyFont="1" applyFill="1" applyAlignment="1">
      <alignment horizontal="center" vertical="center"/>
      <protection/>
    </xf>
    <xf numFmtId="0" fontId="9" fillId="24" borderId="0" xfId="20" applyFont="1" applyFill="1" applyAlignment="1">
      <alignment horizontal="center" vertical="center"/>
      <protection/>
    </xf>
    <xf numFmtId="164" fontId="8" fillId="24" borderId="10" xfId="18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25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 horizontal="left" indent="1"/>
    </xf>
    <xf numFmtId="164" fontId="0" fillId="24" borderId="11" xfId="0" applyNumberFormat="1" applyFill="1" applyBorder="1"/>
    <xf numFmtId="165" fontId="0" fillId="24" borderId="11" xfId="15" applyNumberFormat="1" applyFont="1" applyFill="1" applyBorder="1"/>
    <xf numFmtId="0" fontId="3" fillId="24" borderId="11" xfId="0" applyFont="1" applyFill="1" applyBorder="1"/>
    <xf numFmtId="164" fontId="3" fillId="24" borderId="11" xfId="0" applyNumberFormat="1" applyFont="1" applyFill="1" applyBorder="1"/>
    <xf numFmtId="165" fontId="3" fillId="24" borderId="11" xfId="15" applyNumberFormat="1" applyFont="1" applyFill="1" applyBorder="1"/>
    <xf numFmtId="164" fontId="0" fillId="24" borderId="12" xfId="0" applyNumberFormat="1" applyFill="1" applyBorder="1"/>
    <xf numFmtId="164" fontId="3" fillId="24" borderId="12" xfId="0" applyNumberFormat="1" applyFont="1" applyFill="1" applyBorder="1"/>
    <xf numFmtId="164" fontId="0" fillId="24" borderId="13" xfId="0" applyNumberFormat="1" applyFill="1" applyBorder="1"/>
    <xf numFmtId="164" fontId="3" fillId="24" borderId="13" xfId="0" applyNumberFormat="1" applyFont="1" applyFill="1" applyBorder="1"/>
    <xf numFmtId="164" fontId="0" fillId="24" borderId="14" xfId="0" applyNumberFormat="1" applyFill="1" applyBorder="1"/>
    <xf numFmtId="164" fontId="0" fillId="24" borderId="15" xfId="0" applyNumberFormat="1" applyFill="1" applyBorder="1"/>
    <xf numFmtId="164" fontId="3" fillId="24" borderId="14" xfId="0" applyNumberFormat="1" applyFont="1" applyFill="1" applyBorder="1"/>
    <xf numFmtId="164" fontId="3" fillId="24" borderId="15" xfId="0" applyNumberFormat="1" applyFont="1" applyFill="1" applyBorder="1"/>
    <xf numFmtId="0" fontId="0" fillId="24" borderId="12" xfId="0" applyFill="1" applyBorder="1"/>
    <xf numFmtId="164" fontId="3" fillId="24" borderId="16" xfId="0" applyNumberFormat="1" applyFont="1" applyFill="1" applyBorder="1"/>
    <xf numFmtId="164" fontId="3" fillId="24" borderId="17" xfId="0" applyNumberFormat="1" applyFont="1" applyFill="1" applyBorder="1"/>
    <xf numFmtId="0" fontId="2" fillId="26" borderId="18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 wrapText="1"/>
    </xf>
    <xf numFmtId="0" fontId="2" fillId="26" borderId="18" xfId="0" applyFont="1" applyFill="1" applyBorder="1" applyAlignment="1">
      <alignment horizontal="center" wrapText="1"/>
    </xf>
    <xf numFmtId="0" fontId="2" fillId="26" borderId="21" xfId="0" applyFont="1" applyFill="1" applyBorder="1" applyAlignment="1">
      <alignment horizontal="center"/>
    </xf>
    <xf numFmtId="0" fontId="2" fillId="26" borderId="22" xfId="0" applyFont="1" applyFill="1" applyBorder="1" applyAlignment="1">
      <alignment horizontal="center" wrapText="1"/>
    </xf>
    <xf numFmtId="0" fontId="8" fillId="27" borderId="23" xfId="20" applyFont="1" applyFill="1" applyBorder="1" applyAlignment="1">
      <alignment horizontal="center" vertical="center"/>
      <protection/>
    </xf>
    <xf numFmtId="0" fontId="8" fillId="27" borderId="24" xfId="20" applyFont="1" applyFill="1" applyBorder="1" applyAlignment="1">
      <alignment horizontal="center" vertical="center"/>
      <protection/>
    </xf>
    <xf numFmtId="0" fontId="8" fillId="27" borderId="25" xfId="20" applyFont="1" applyFill="1" applyBorder="1" applyAlignment="1">
      <alignment horizontal="center" vertical="center"/>
      <protection/>
    </xf>
    <xf numFmtId="0" fontId="12" fillId="27" borderId="12" xfId="20" applyFont="1" applyFill="1" applyBorder="1" applyAlignment="1">
      <alignment horizontal="left" vertical="center"/>
      <protection/>
    </xf>
    <xf numFmtId="164" fontId="3" fillId="27" borderId="14" xfId="0" applyNumberFormat="1" applyFont="1" applyFill="1" applyBorder="1"/>
    <xf numFmtId="165" fontId="3" fillId="27" borderId="15" xfId="15" applyNumberFormat="1" applyFont="1" applyFill="1" applyBorder="1"/>
    <xf numFmtId="164" fontId="3" fillId="27" borderId="11" xfId="0" applyNumberFormat="1" applyFont="1" applyFill="1" applyBorder="1"/>
    <xf numFmtId="0" fontId="2" fillId="28" borderId="0" xfId="0" applyFont="1" applyFill="1"/>
    <xf numFmtId="10" fontId="0" fillId="24" borderId="15" xfId="15" applyNumberFormat="1" applyFont="1" applyFill="1" applyBorder="1"/>
    <xf numFmtId="10" fontId="3" fillId="24" borderId="15" xfId="15" applyNumberFormat="1" applyFont="1" applyFill="1" applyBorder="1"/>
    <xf numFmtId="10" fontId="0" fillId="24" borderId="11" xfId="15" applyNumberFormat="1" applyFont="1" applyFill="1" applyBorder="1"/>
    <xf numFmtId="10" fontId="8" fillId="27" borderId="23" xfId="20" applyNumberFormat="1" applyFont="1" applyFill="1" applyBorder="1" applyAlignment="1">
      <alignment horizontal="center" vertical="center"/>
      <protection/>
    </xf>
    <xf numFmtId="9" fontId="3" fillId="27" borderId="15" xfId="15" applyFont="1" applyFill="1" applyBorder="1"/>
    <xf numFmtId="10" fontId="8" fillId="27" borderId="25" xfId="20" applyNumberFormat="1" applyFont="1" applyFill="1" applyBorder="1" applyAlignment="1">
      <alignment horizontal="center" vertical="center"/>
      <protection/>
    </xf>
    <xf numFmtId="0" fontId="2" fillId="26" borderId="26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10" fontId="0" fillId="24" borderId="12" xfId="15" applyNumberFormat="1" applyFont="1" applyFill="1" applyBorder="1"/>
    <xf numFmtId="164" fontId="0" fillId="24" borderId="12" xfId="18" applyNumberFormat="1" applyFont="1" applyFill="1" applyBorder="1"/>
    <xf numFmtId="10" fontId="3" fillId="24" borderId="11" xfId="15" applyNumberFormat="1" applyFont="1" applyFill="1" applyBorder="1"/>
    <xf numFmtId="0" fontId="3" fillId="24" borderId="11" xfId="0" applyFont="1" applyFill="1" applyBorder="1" applyAlignment="1">
      <alignment horizontal="left"/>
    </xf>
    <xf numFmtId="49" fontId="0" fillId="24" borderId="28" xfId="0" applyNumberFormat="1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2" fillId="29" borderId="35" xfId="0" applyFont="1" applyFill="1" applyBorder="1" applyAlignment="1">
      <alignment horizontal="center" vertical="center"/>
    </xf>
    <xf numFmtId="0" fontId="2" fillId="29" borderId="36" xfId="0" applyFont="1" applyFill="1" applyBorder="1" applyAlignment="1">
      <alignment vertical="center"/>
    </xf>
    <xf numFmtId="0" fontId="2" fillId="26" borderId="37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4" fillId="31" borderId="37" xfId="0" applyFont="1" applyFill="1" applyBorder="1" applyAlignment="1">
      <alignment vertical="center"/>
    </xf>
    <xf numFmtId="0" fontId="2" fillId="30" borderId="0" xfId="0" applyFont="1" applyFill="1"/>
    <xf numFmtId="0" fontId="12" fillId="27" borderId="0" xfId="20" applyFont="1" applyFill="1" applyAlignment="1">
      <alignment horizontal="left" vertical="center"/>
      <protection/>
    </xf>
    <xf numFmtId="0" fontId="2" fillId="26" borderId="38" xfId="0" applyFont="1" applyFill="1" applyBorder="1" applyAlignment="1">
      <alignment horizontal="center" wrapText="1"/>
    </xf>
    <xf numFmtId="0" fontId="2" fillId="26" borderId="39" xfId="0" applyFont="1" applyFill="1" applyBorder="1" applyAlignment="1">
      <alignment horizontal="center"/>
    </xf>
    <xf numFmtId="164" fontId="3" fillId="24" borderId="40" xfId="0" applyNumberFormat="1" applyFont="1" applyFill="1" applyBorder="1"/>
    <xf numFmtId="10" fontId="0" fillId="24" borderId="41" xfId="15" applyNumberFormat="1" applyFont="1" applyFill="1" applyBorder="1"/>
    <xf numFmtId="164" fontId="0" fillId="24" borderId="42" xfId="0" applyNumberFormat="1" applyFill="1" applyBorder="1"/>
    <xf numFmtId="10" fontId="3" fillId="24" borderId="43" xfId="15" applyNumberFormat="1" applyFont="1" applyFill="1" applyBorder="1"/>
    <xf numFmtId="164" fontId="3" fillId="24" borderId="44" xfId="18" applyNumberFormat="1" applyFont="1" applyFill="1" applyBorder="1"/>
    <xf numFmtId="10" fontId="0" fillId="24" borderId="43" xfId="15" applyNumberFormat="1" applyFont="1" applyFill="1" applyBorder="1"/>
    <xf numFmtId="164" fontId="0" fillId="24" borderId="45" xfId="0" applyNumberFormat="1" applyFill="1" applyBorder="1"/>
    <xf numFmtId="10" fontId="0" fillId="24" borderId="46" xfId="15" applyNumberFormat="1" applyFont="1" applyFill="1" applyBorder="1"/>
    <xf numFmtId="164" fontId="0" fillId="24" borderId="47" xfId="0" applyNumberFormat="1" applyFill="1" applyBorder="1"/>
    <xf numFmtId="10" fontId="3" fillId="24" borderId="17" xfId="15" applyNumberFormat="1" applyFont="1" applyFill="1" applyBorder="1"/>
    <xf numFmtId="164" fontId="3" fillId="24" borderId="48" xfId="18" applyNumberFormat="1" applyFont="1" applyFill="1" applyBorder="1"/>
    <xf numFmtId="10" fontId="0" fillId="24" borderId="17" xfId="15" applyNumberFormat="1" applyFont="1" applyFill="1" applyBorder="1"/>
    <xf numFmtId="164" fontId="0" fillId="24" borderId="16" xfId="0" applyNumberFormat="1" applyFill="1" applyBorder="1"/>
    <xf numFmtId="10" fontId="0" fillId="24" borderId="49" xfId="15" applyNumberFormat="1" applyFont="1" applyFill="1" applyBorder="1"/>
    <xf numFmtId="0" fontId="12" fillId="30" borderId="0" xfId="20" applyFont="1" applyFill="1" applyAlignment="1">
      <alignment horizontal="left" vertical="center"/>
      <protection/>
    </xf>
    <xf numFmtId="10" fontId="3" fillId="24" borderId="48" xfId="15" applyNumberFormat="1" applyFont="1" applyFill="1" applyBorder="1"/>
    <xf numFmtId="10" fontId="3" fillId="24" borderId="44" xfId="15" applyNumberFormat="1" applyFont="1" applyFill="1" applyBorder="1"/>
    <xf numFmtId="0" fontId="2" fillId="26" borderId="21" xfId="0" applyFont="1" applyFill="1" applyBorder="1" applyAlignment="1">
      <alignment horizontal="center" wrapText="1"/>
    </xf>
    <xf numFmtId="10" fontId="0" fillId="24" borderId="11" xfId="15" applyNumberFormat="1" applyFont="1" applyFill="1" applyBorder="1" applyAlignment="1">
      <alignment horizontal="center"/>
    </xf>
    <xf numFmtId="0" fontId="32" fillId="24" borderId="0" xfId="0" applyFont="1" applyFill="1"/>
    <xf numFmtId="41" fontId="0" fillId="0" borderId="10" xfId="0" applyNumberFormat="1" applyBorder="1"/>
    <xf numFmtId="0" fontId="3" fillId="25" borderId="50" xfId="0" applyFont="1" applyFill="1" applyBorder="1" applyAlignment="1">
      <alignment horizontal="center" wrapText="1"/>
    </xf>
    <xf numFmtId="0" fontId="0" fillId="0" borderId="50" xfId="0" applyFont="1" applyBorder="1"/>
    <xf numFmtId="0" fontId="5" fillId="24" borderId="0" xfId="0" applyFont="1" applyFill="1" applyAlignment="1">
      <alignment horizontal="left" vertical="center"/>
    </xf>
    <xf numFmtId="0" fontId="3" fillId="25" borderId="11" xfId="0" applyFont="1" applyFill="1" applyBorder="1" applyAlignment="1">
      <alignment horizontal="right" wrapText="1"/>
    </xf>
    <xf numFmtId="41" fontId="0" fillId="0" borderId="11" xfId="0" applyNumberFormat="1" applyBorder="1"/>
    <xf numFmtId="41" fontId="0" fillId="0" borderId="11" xfId="18" applyNumberFormat="1" applyFont="1" applyBorder="1"/>
    <xf numFmtId="0" fontId="3" fillId="25" borderId="12" xfId="0" applyFont="1" applyFill="1" applyBorder="1" applyAlignment="1">
      <alignment horizontal="center" wrapText="1"/>
    </xf>
    <xf numFmtId="0" fontId="0" fillId="0" borderId="12" xfId="0" applyFont="1" applyBorder="1"/>
    <xf numFmtId="0" fontId="0" fillId="0" borderId="12" xfId="0" applyBorder="1"/>
    <xf numFmtId="0" fontId="3" fillId="0" borderId="12" xfId="0" applyFont="1" applyBorder="1"/>
    <xf numFmtId="9" fontId="0" fillId="0" borderId="41" xfId="15" applyFont="1" applyFill="1" applyBorder="1" applyAlignment="1">
      <alignment horizontal="right" indent="1"/>
    </xf>
    <xf numFmtId="41" fontId="3" fillId="0" borderId="43" xfId="0" applyNumberFormat="1" applyFont="1" applyBorder="1"/>
    <xf numFmtId="41" fontId="3" fillId="0" borderId="43" xfId="18" applyNumberFormat="1" applyFont="1" applyBorder="1"/>
    <xf numFmtId="0" fontId="8" fillId="24" borderId="10" xfId="20" applyFont="1" applyFill="1" applyBorder="1" applyAlignment="1">
      <alignment horizontal="right" vertical="center"/>
      <protection/>
    </xf>
    <xf numFmtId="164" fontId="3" fillId="27" borderId="13" xfId="0" applyNumberFormat="1" applyFont="1" applyFill="1" applyBorder="1"/>
    <xf numFmtId="10" fontId="3" fillId="24" borderId="51" xfId="15" applyNumberFormat="1" applyFont="1" applyFill="1" applyBorder="1"/>
    <xf numFmtId="164" fontId="3" fillId="27" borderId="40" xfId="0" applyNumberFormat="1" applyFont="1" applyFill="1" applyBorder="1"/>
    <xf numFmtId="9" fontId="3" fillId="27" borderId="11" xfId="15" applyFont="1" applyFill="1" applyBorder="1"/>
    <xf numFmtId="9" fontId="3" fillId="27" borderId="41" xfId="15" applyFont="1" applyFill="1" applyBorder="1"/>
    <xf numFmtId="164" fontId="3" fillId="27" borderId="52" xfId="0" applyNumberFormat="1" applyFont="1" applyFill="1" applyBorder="1"/>
    <xf numFmtId="9" fontId="3" fillId="27" borderId="10" xfId="15" applyFont="1" applyFill="1" applyBorder="1"/>
    <xf numFmtId="164" fontId="3" fillId="27" borderId="10" xfId="0" applyNumberFormat="1" applyFont="1" applyFill="1" applyBorder="1"/>
    <xf numFmtId="9" fontId="3" fillId="27" borderId="53" xfId="15" applyFont="1" applyFill="1" applyBorder="1"/>
    <xf numFmtId="164" fontId="0" fillId="24" borderId="48" xfId="18" applyNumberFormat="1" applyFont="1" applyFill="1" applyBorder="1"/>
    <xf numFmtId="164" fontId="8" fillId="24" borderId="0" xfId="18" applyNumberFormat="1" applyFont="1" applyFill="1" applyBorder="1" applyAlignment="1">
      <alignment horizontal="center" vertical="center"/>
    </xf>
    <xf numFmtId="0" fontId="8" fillId="24" borderId="54" xfId="20" applyFont="1" applyFill="1" applyBorder="1" applyAlignment="1">
      <alignment horizontal="right" vertical="center"/>
      <protection/>
    </xf>
    <xf numFmtId="164" fontId="8" fillId="24" borderId="54" xfId="18" applyNumberFormat="1" applyFont="1" applyFill="1" applyBorder="1" applyAlignment="1">
      <alignment horizontal="center" vertical="center"/>
    </xf>
    <xf numFmtId="0" fontId="8" fillId="24" borderId="55" xfId="20" applyFont="1" applyFill="1" applyBorder="1" applyAlignment="1">
      <alignment horizontal="right" vertical="center"/>
      <protection/>
    </xf>
    <xf numFmtId="164" fontId="8" fillId="24" borderId="55" xfId="18" applyNumberFormat="1" applyFont="1" applyFill="1" applyBorder="1" applyAlignment="1">
      <alignment horizontal="center" vertical="center"/>
    </xf>
    <xf numFmtId="164" fontId="8" fillId="24" borderId="56" xfId="18" applyNumberFormat="1" applyFont="1" applyFill="1" applyBorder="1" applyAlignment="1">
      <alignment horizontal="center" vertical="center"/>
    </xf>
    <xf numFmtId="164" fontId="8" fillId="24" borderId="53" xfId="18" applyNumberFormat="1" applyFont="1" applyFill="1" applyBorder="1" applyAlignment="1">
      <alignment horizontal="center" vertical="center"/>
    </xf>
    <xf numFmtId="0" fontId="8" fillId="24" borderId="57" xfId="20" applyFont="1" applyFill="1" applyBorder="1" applyAlignment="1">
      <alignment horizontal="right" vertical="center"/>
      <protection/>
    </xf>
    <xf numFmtId="164" fontId="8" fillId="24" borderId="57" xfId="18" applyNumberFormat="1" applyFont="1" applyFill="1" applyBorder="1" applyAlignment="1">
      <alignment horizontal="center" vertical="center"/>
    </xf>
    <xf numFmtId="164" fontId="8" fillId="24" borderId="58" xfId="18" applyNumberFormat="1" applyFont="1" applyFill="1" applyBorder="1" applyAlignment="1">
      <alignment horizontal="center" vertical="center"/>
    </xf>
    <xf numFmtId="164" fontId="8" fillId="24" borderId="59" xfId="18" applyNumberFormat="1" applyFont="1" applyFill="1" applyBorder="1" applyAlignment="1">
      <alignment horizontal="center" vertical="center"/>
    </xf>
    <xf numFmtId="0" fontId="11" fillId="32" borderId="60" xfId="20" applyFont="1" applyFill="1" applyBorder="1" applyAlignment="1">
      <alignment horizontal="center" vertical="center"/>
      <protection/>
    </xf>
    <xf numFmtId="0" fontId="11" fillId="32" borderId="61" xfId="20" applyFont="1" applyFill="1" applyBorder="1" applyAlignment="1">
      <alignment horizontal="center" vertical="center"/>
      <protection/>
    </xf>
    <xf numFmtId="0" fontId="11" fillId="32" borderId="62" xfId="20" applyFont="1" applyFill="1" applyBorder="1" applyAlignment="1">
      <alignment horizontal="center" vertical="center"/>
      <protection/>
    </xf>
    <xf numFmtId="0" fontId="8" fillId="29" borderId="63" xfId="20" applyFont="1" applyFill="1" applyBorder="1" applyAlignment="1">
      <alignment horizontal="center" vertical="center"/>
      <protection/>
    </xf>
    <xf numFmtId="0" fontId="8" fillId="29" borderId="64" xfId="20" applyFont="1" applyFill="1" applyBorder="1" applyAlignment="1">
      <alignment horizontal="center" vertical="center"/>
      <protection/>
    </xf>
    <xf numFmtId="0" fontId="3" fillId="25" borderId="65" xfId="0" applyFont="1" applyFill="1" applyBorder="1" applyAlignment="1">
      <alignment horizontal="right" wrapText="1"/>
    </xf>
    <xf numFmtId="164" fontId="0" fillId="0" borderId="65" xfId="0" applyNumberFormat="1" applyBorder="1"/>
    <xf numFmtId="41" fontId="3" fillId="0" borderId="66" xfId="0" applyNumberFormat="1" applyFont="1" applyBorder="1"/>
    <xf numFmtId="41" fontId="3" fillId="0" borderId="66" xfId="18" applyNumberFormat="1" applyFont="1" applyBorder="1"/>
    <xf numFmtId="0" fontId="3" fillId="25" borderId="67" xfId="0" applyFont="1" applyFill="1" applyBorder="1" applyAlignment="1">
      <alignment horizontal="right" wrapText="1"/>
    </xf>
    <xf numFmtId="41" fontId="0" fillId="0" borderId="67" xfId="0" applyNumberFormat="1" applyBorder="1"/>
    <xf numFmtId="41" fontId="3" fillId="0" borderId="68" xfId="0" applyNumberFormat="1" applyFont="1" applyBorder="1"/>
    <xf numFmtId="0" fontId="3" fillId="25" borderId="69" xfId="0" applyFont="1" applyFill="1" applyBorder="1" applyAlignment="1">
      <alignment horizontal="right" wrapText="1"/>
    </xf>
    <xf numFmtId="0" fontId="3" fillId="25" borderId="70" xfId="0" applyFont="1" applyFill="1" applyBorder="1" applyAlignment="1">
      <alignment horizontal="right" wrapText="1"/>
    </xf>
    <xf numFmtId="41" fontId="0" fillId="0" borderId="69" xfId="0" applyNumberFormat="1" applyBorder="1"/>
    <xf numFmtId="9" fontId="0" fillId="0" borderId="70" xfId="15" applyFont="1" applyFill="1" applyBorder="1" applyAlignment="1">
      <alignment horizontal="right" indent="1"/>
    </xf>
    <xf numFmtId="41" fontId="3" fillId="0" borderId="71" xfId="0" applyNumberFormat="1" applyFont="1" applyBorder="1"/>
    <xf numFmtId="9" fontId="3" fillId="0" borderId="72" xfId="15" applyFont="1" applyFill="1" applyBorder="1" applyAlignment="1">
      <alignment horizontal="right" indent="1"/>
    </xf>
    <xf numFmtId="0" fontId="3" fillId="0" borderId="0" xfId="0" applyFont="1"/>
    <xf numFmtId="0" fontId="8" fillId="24" borderId="0" xfId="20" applyFont="1" applyFill="1" applyAlignment="1">
      <alignment horizontal="right" vertical="center"/>
      <protection/>
    </xf>
    <xf numFmtId="0" fontId="0" fillId="24" borderId="73" xfId="0" applyFill="1" applyBorder="1"/>
    <xf numFmtId="0" fontId="0" fillId="24" borderId="74" xfId="0" applyFill="1" applyBorder="1"/>
    <xf numFmtId="0" fontId="0" fillId="24" borderId="75" xfId="0" applyFill="1" applyBorder="1"/>
    <xf numFmtId="0" fontId="3" fillId="0" borderId="76" xfId="0" applyFont="1" applyBorder="1"/>
    <xf numFmtId="0" fontId="33" fillId="24" borderId="0" xfId="0" applyFont="1" applyFill="1" applyAlignment="1">
      <alignment horizontal="left" vertical="center"/>
    </xf>
    <xf numFmtId="0" fontId="0" fillId="24" borderId="41" xfId="0" applyFill="1" applyBorder="1"/>
    <xf numFmtId="0" fontId="0" fillId="0" borderId="11" xfId="0" applyBorder="1" applyAlignment="1">
      <alignment horizontal="left" indent="1"/>
    </xf>
    <xf numFmtId="164" fontId="0" fillId="0" borderId="14" xfId="0" applyNumberFormat="1" applyBorder="1"/>
    <xf numFmtId="10" fontId="0" fillId="0" borderId="11" xfId="15" applyNumberFormat="1" applyFont="1" applyFill="1" applyBorder="1"/>
    <xf numFmtId="164" fontId="0" fillId="0" borderId="11" xfId="0" applyNumberFormat="1" applyBorder="1"/>
    <xf numFmtId="10" fontId="0" fillId="0" borderId="15" xfId="15" applyNumberFormat="1" applyFont="1" applyFill="1" applyBorder="1"/>
    <xf numFmtId="0" fontId="8" fillId="27" borderId="77" xfId="20" applyFont="1" applyFill="1" applyBorder="1" applyAlignment="1">
      <alignment horizontal="center" vertical="center"/>
      <protection/>
    </xf>
    <xf numFmtId="0" fontId="3" fillId="33" borderId="11" xfId="0" applyFont="1" applyFill="1" applyBorder="1"/>
    <xf numFmtId="0" fontId="3" fillId="33" borderId="12" xfId="0" applyFont="1" applyFill="1" applyBorder="1"/>
    <xf numFmtId="164" fontId="3" fillId="33" borderId="14" xfId="0" applyNumberFormat="1" applyFont="1" applyFill="1" applyBorder="1"/>
    <xf numFmtId="10" fontId="3" fillId="33" borderId="11" xfId="15" applyNumberFormat="1" applyFont="1" applyFill="1" applyBorder="1"/>
    <xf numFmtId="164" fontId="3" fillId="33" borderId="11" xfId="0" applyNumberFormat="1" applyFont="1" applyFill="1" applyBorder="1"/>
    <xf numFmtId="10" fontId="3" fillId="33" borderId="15" xfId="15" applyNumberFormat="1" applyFont="1" applyFill="1" applyBorder="1"/>
    <xf numFmtId="164" fontId="3" fillId="33" borderId="13" xfId="0" applyNumberFormat="1" applyFont="1" applyFill="1" applyBorder="1"/>
    <xf numFmtId="165" fontId="3" fillId="33" borderId="11" xfId="15" applyNumberFormat="1" applyFont="1" applyFill="1" applyBorder="1"/>
    <xf numFmtId="164" fontId="3" fillId="33" borderId="12" xfId="0" applyNumberFormat="1" applyFont="1" applyFill="1" applyBorder="1"/>
    <xf numFmtId="164" fontId="3" fillId="33" borderId="15" xfId="0" applyNumberFormat="1" applyFont="1" applyFill="1" applyBorder="1"/>
    <xf numFmtId="0" fontId="3" fillId="25" borderId="12" xfId="0" applyFont="1" applyFill="1" applyBorder="1" applyAlignment="1">
      <alignment horizontal="right" wrapText="1"/>
    </xf>
    <xf numFmtId="9" fontId="0" fillId="0" borderId="12" xfId="15" applyFont="1" applyFill="1" applyBorder="1" applyAlignment="1">
      <alignment horizontal="right" indent="1"/>
    </xf>
    <xf numFmtId="9" fontId="3" fillId="0" borderId="44" xfId="15" applyFont="1" applyFill="1" applyBorder="1" applyAlignment="1">
      <alignment horizontal="right" indent="1"/>
    </xf>
    <xf numFmtId="0" fontId="3" fillId="25" borderId="78" xfId="0" applyFont="1" applyFill="1" applyBorder="1" applyAlignment="1">
      <alignment horizontal="right" wrapText="1"/>
    </xf>
    <xf numFmtId="41" fontId="0" fillId="0" borderId="78" xfId="0" applyNumberFormat="1" applyBorder="1"/>
    <xf numFmtId="164" fontId="0" fillId="0" borderId="78" xfId="0" applyNumberFormat="1" applyBorder="1"/>
    <xf numFmtId="41" fontId="3" fillId="0" borderId="71" xfId="18" applyNumberFormat="1" applyFont="1" applyBorder="1"/>
    <xf numFmtId="0" fontId="3" fillId="25" borderId="79" xfId="0" applyFont="1" applyFill="1" applyBorder="1" applyAlignment="1">
      <alignment horizontal="right" wrapText="1"/>
    </xf>
    <xf numFmtId="9" fontId="0" fillId="0" borderId="79" xfId="15" applyFont="1" applyFill="1" applyBorder="1" applyAlignment="1">
      <alignment horizontal="right" indent="1"/>
    </xf>
    <xf numFmtId="10" fontId="0" fillId="24" borderId="51" xfId="15" applyNumberFormat="1" applyFont="1" applyFill="1" applyBorder="1"/>
    <xf numFmtId="14" fontId="0" fillId="24" borderId="11" xfId="0" applyNumberFormat="1" applyFill="1" applyBorder="1" applyAlignment="1">
      <alignment horizontal="center" vertical="center" wrapText="1"/>
    </xf>
    <xf numFmtId="0" fontId="11" fillId="32" borderId="80" xfId="20" applyFont="1" applyFill="1" applyBorder="1" applyAlignment="1">
      <alignment horizontal="center" vertical="center"/>
      <protection/>
    </xf>
    <xf numFmtId="0" fontId="11" fillId="32" borderId="81" xfId="20" applyFont="1" applyFill="1" applyBorder="1" applyAlignment="1">
      <alignment horizontal="center" vertical="center"/>
      <protection/>
    </xf>
    <xf numFmtId="0" fontId="11" fillId="32" borderId="82" xfId="20" applyFont="1" applyFill="1" applyBorder="1" applyAlignment="1">
      <alignment horizontal="center" vertical="center"/>
      <protection/>
    </xf>
    <xf numFmtId="0" fontId="2" fillId="29" borderId="10" xfId="0" applyFont="1" applyFill="1" applyBorder="1" applyAlignment="1">
      <alignment horizontal="left" vertical="center"/>
    </xf>
    <xf numFmtId="0" fontId="2" fillId="29" borderId="18" xfId="0" applyFont="1" applyFill="1" applyBorder="1" applyAlignment="1">
      <alignment horizontal="left" vertical="center"/>
    </xf>
    <xf numFmtId="0" fontId="2" fillId="29" borderId="19" xfId="0" applyFont="1" applyFill="1" applyBorder="1" applyAlignment="1">
      <alignment horizontal="left" vertical="center"/>
    </xf>
    <xf numFmtId="0" fontId="11" fillId="32" borderId="83" xfId="20" applyFont="1" applyFill="1" applyBorder="1" applyAlignment="1">
      <alignment horizontal="center" vertical="center"/>
      <protection/>
    </xf>
    <xf numFmtId="0" fontId="11" fillId="32" borderId="55" xfId="20" applyFont="1" applyFill="1" applyBorder="1" applyAlignment="1">
      <alignment horizontal="center" vertical="center"/>
      <protection/>
    </xf>
    <xf numFmtId="0" fontId="11" fillId="32" borderId="84" xfId="20" applyFont="1" applyFill="1" applyBorder="1" applyAlignment="1">
      <alignment horizontal="center" vertical="center"/>
      <protection/>
    </xf>
    <xf numFmtId="0" fontId="11" fillId="32" borderId="85" xfId="20" applyFont="1" applyFill="1" applyBorder="1" applyAlignment="1">
      <alignment horizontal="center" vertical="center"/>
      <protection/>
    </xf>
    <xf numFmtId="0" fontId="11" fillId="32" borderId="56" xfId="20" applyFont="1" applyFill="1" applyBorder="1" applyAlignment="1">
      <alignment horizontal="center" vertical="center"/>
      <protection/>
    </xf>
    <xf numFmtId="0" fontId="2" fillId="29" borderId="11" xfId="0" applyFont="1" applyFill="1" applyBorder="1" applyAlignment="1">
      <alignment horizontal="left" vertical="center"/>
    </xf>
    <xf numFmtId="0" fontId="2" fillId="29" borderId="17" xfId="0" applyFont="1" applyFill="1" applyBorder="1" applyAlignment="1">
      <alignment horizontal="left" vertical="center"/>
    </xf>
    <xf numFmtId="0" fontId="2" fillId="29" borderId="48" xfId="0" applyFont="1" applyFill="1" applyBorder="1" applyAlignment="1">
      <alignment horizontal="left" vertical="center"/>
    </xf>
    <xf numFmtId="0" fontId="11" fillId="32" borderId="86" xfId="20" applyFont="1" applyFill="1" applyBorder="1" applyAlignment="1">
      <alignment horizontal="center" vertical="center"/>
      <protection/>
    </xf>
    <xf numFmtId="0" fontId="11" fillId="32" borderId="87" xfId="20" applyFont="1" applyFill="1" applyBorder="1" applyAlignment="1">
      <alignment horizontal="center" vertical="center"/>
      <protection/>
    </xf>
    <xf numFmtId="0" fontId="11" fillId="32" borderId="88" xfId="20" applyFont="1" applyFill="1" applyBorder="1" applyAlignment="1">
      <alignment horizontal="center" vertical="center"/>
      <protection/>
    </xf>
    <xf numFmtId="0" fontId="2" fillId="29" borderId="89" xfId="0" applyFont="1" applyFill="1" applyBorder="1" applyAlignment="1">
      <alignment horizontal="center" vertical="center"/>
    </xf>
    <xf numFmtId="0" fontId="2" fillId="29" borderId="90" xfId="0" applyFont="1" applyFill="1" applyBorder="1" applyAlignment="1">
      <alignment horizontal="center" vertical="center"/>
    </xf>
    <xf numFmtId="0" fontId="2" fillId="29" borderId="91" xfId="0" applyFont="1" applyFill="1" applyBorder="1" applyAlignment="1">
      <alignment horizontal="center" vertical="center"/>
    </xf>
    <xf numFmtId="0" fontId="2" fillId="34" borderId="92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8" fillId="24" borderId="94" xfId="20" applyFont="1" applyFill="1" applyBorder="1" applyAlignment="1">
      <alignment horizontal="right" vertical="center"/>
      <protection/>
    </xf>
    <xf numFmtId="0" fontId="8" fillId="24" borderId="52" xfId="20" applyFont="1" applyFill="1" applyBorder="1" applyAlignment="1">
      <alignment horizontal="right" vertical="center"/>
      <protection/>
    </xf>
    <xf numFmtId="0" fontId="8" fillId="24" borderId="95" xfId="20" applyFont="1" applyFill="1" applyBorder="1" applyAlignment="1">
      <alignment horizontal="right" vertical="center"/>
      <protection/>
    </xf>
    <xf numFmtId="0" fontId="8" fillId="24" borderId="96" xfId="20" applyFont="1" applyFill="1" applyBorder="1" applyAlignment="1">
      <alignment horizontal="right" vertical="center"/>
      <protection/>
    </xf>
    <xf numFmtId="0" fontId="2" fillId="29" borderId="97" xfId="0" applyFont="1" applyFill="1" applyBorder="1" applyAlignment="1">
      <alignment horizontal="center" vertical="center"/>
    </xf>
    <xf numFmtId="0" fontId="2" fillId="29" borderId="98" xfId="0" applyFont="1" applyFill="1" applyBorder="1" applyAlignment="1">
      <alignment horizontal="center" vertical="center"/>
    </xf>
    <xf numFmtId="0" fontId="2" fillId="29" borderId="99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 indent="1"/>
    </xf>
    <xf numFmtId="0" fontId="0" fillId="24" borderId="25" xfId="0" applyFill="1" applyBorder="1" applyAlignment="1">
      <alignment horizontal="left" indent="1"/>
    </xf>
    <xf numFmtId="0" fontId="3" fillId="24" borderId="12" xfId="0" applyFont="1" applyFill="1" applyBorder="1" applyAlignment="1">
      <alignment horizontal="left"/>
    </xf>
    <xf numFmtId="0" fontId="3" fillId="24" borderId="25" xfId="0" applyFont="1" applyFill="1" applyBorder="1" applyAlignment="1">
      <alignment horizontal="left"/>
    </xf>
    <xf numFmtId="0" fontId="12" fillId="27" borderId="12" xfId="20" applyFont="1" applyFill="1" applyBorder="1" applyAlignment="1">
      <alignment horizontal="left" vertical="center"/>
      <protection/>
    </xf>
    <xf numFmtId="0" fontId="12" fillId="27" borderId="25" xfId="20" applyFont="1" applyFill="1" applyBorder="1" applyAlignment="1">
      <alignment horizontal="left" vertical="center"/>
      <protection/>
    </xf>
    <xf numFmtId="0" fontId="12" fillId="27" borderId="23" xfId="20" applyFont="1" applyFill="1" applyBorder="1" applyAlignment="1">
      <alignment horizontal="left" vertical="center"/>
      <protection/>
    </xf>
    <xf numFmtId="0" fontId="2" fillId="26" borderId="100" xfId="0" applyFont="1" applyFill="1" applyBorder="1" applyAlignment="1">
      <alignment horizontal="center"/>
    </xf>
    <xf numFmtId="0" fontId="2" fillId="26" borderId="101" xfId="0" applyFont="1" applyFill="1" applyBorder="1" applyAlignment="1">
      <alignment horizontal="center"/>
    </xf>
    <xf numFmtId="0" fontId="2" fillId="29" borderId="102" xfId="0" applyFont="1" applyFill="1" applyBorder="1" applyAlignment="1">
      <alignment horizontal="center" vertical="center"/>
    </xf>
    <xf numFmtId="0" fontId="2" fillId="29" borderId="103" xfId="0" applyFont="1" applyFill="1" applyBorder="1" applyAlignment="1">
      <alignment horizontal="center" vertical="center"/>
    </xf>
    <xf numFmtId="0" fontId="2" fillId="29" borderId="104" xfId="0" applyFont="1" applyFill="1" applyBorder="1" applyAlignment="1">
      <alignment horizontal="center" vertical="center"/>
    </xf>
    <xf numFmtId="0" fontId="2" fillId="29" borderId="105" xfId="0" applyFont="1" applyFill="1" applyBorder="1" applyAlignment="1">
      <alignment horizontal="center" vertical="center"/>
    </xf>
    <xf numFmtId="0" fontId="2" fillId="29" borderId="106" xfId="0" applyFont="1" applyFill="1" applyBorder="1" applyAlignment="1">
      <alignment horizontal="center" vertical="center"/>
    </xf>
    <xf numFmtId="0" fontId="4" fillId="31" borderId="37" xfId="0" applyFont="1" applyFill="1" applyBorder="1" applyAlignment="1">
      <alignment horizontal="left" vertical="center"/>
    </xf>
    <xf numFmtId="0" fontId="4" fillId="31" borderId="107" xfId="0" applyFont="1" applyFill="1" applyBorder="1" applyAlignment="1">
      <alignment horizontal="left" vertical="center"/>
    </xf>
    <xf numFmtId="0" fontId="4" fillId="31" borderId="108" xfId="0" applyFont="1" applyFill="1" applyBorder="1" applyAlignment="1">
      <alignment horizontal="left" vertical="center"/>
    </xf>
    <xf numFmtId="0" fontId="4" fillId="31" borderId="109" xfId="0" applyFont="1" applyFill="1" applyBorder="1" applyAlignment="1">
      <alignment horizontal="left"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4" xfId="23"/>
    <cellStyle name="Percent 3" xfId="24"/>
    <cellStyle name="Normal 3" xfId="25"/>
    <cellStyle name="Percent 2 4" xfId="26"/>
    <cellStyle name="Normal 5" xfId="27"/>
    <cellStyle name="Normal 4" xfId="28"/>
    <cellStyle name="Normal 3 3" xfId="29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Input 2" xfId="63"/>
    <cellStyle name="Linked Cell 2" xfId="64"/>
    <cellStyle name="Neutral 2" xfId="65"/>
    <cellStyle name="Normal 2 3" xfId="66"/>
    <cellStyle name="Note 2" xfId="67"/>
    <cellStyle name="Output 2" xfId="68"/>
    <cellStyle name="Title 2" xfId="69"/>
    <cellStyle name="Total 2" xfId="70"/>
    <cellStyle name="Warning Text 2" xfId="71"/>
    <cellStyle name="Percent 2 3" xfId="72"/>
    <cellStyle name="Normal 3 2" xfId="73"/>
    <cellStyle name="Percent 2 2" xfId="74"/>
    <cellStyle name="Normal 2 2" xfId="75"/>
    <cellStyle name="Comma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ergymining.sa.gov.au/__data/assets/pdf_file/0007/672640/REPS-specification-BS1A.pdf" TargetMode="External" /><Relationship Id="rId2" Type="http://schemas.openxmlformats.org/officeDocument/2006/relationships/hyperlink" Target="https://www.energymining.sa.gov.au/__data/assets/pdf_file/0008/672641/REPS-specification-BS1B.pdf" TargetMode="External" /><Relationship Id="rId3" Type="http://schemas.openxmlformats.org/officeDocument/2006/relationships/hyperlink" Target="https://www.energymining.sa.gov.au/__data/assets/pdf_file/0009/672642/REPS-specification-BS2.pdf" TargetMode="External" /><Relationship Id="rId4" Type="http://schemas.openxmlformats.org/officeDocument/2006/relationships/hyperlink" Target="https://www.energymining.sa.gov.au/__data/assets/pdf_file/0010/672643/REPS-specification-BS3B.pdf" TargetMode="External" /><Relationship Id="rId5" Type="http://schemas.openxmlformats.org/officeDocument/2006/relationships/hyperlink" Target="https://www.energymining.sa.gov.au/__data/assets/pdf_file/0005/672647/REPS-specification-HC2A.pdf" TargetMode="External" /><Relationship Id="rId6" Type="http://schemas.openxmlformats.org/officeDocument/2006/relationships/hyperlink" Target="https://www.energymining.sa.gov.au/__data/assets/pdf_file/0006/672648/REPS-specification-HC2B.pdf" TargetMode="External" /><Relationship Id="rId7" Type="http://schemas.openxmlformats.org/officeDocument/2006/relationships/hyperlink" Target="https://www.energymining.sa.gov.au/__data/assets/pdf_file/0007/672649/REPS-specification-HC2C.pdf" TargetMode="External" /><Relationship Id="rId8" Type="http://schemas.openxmlformats.org/officeDocument/2006/relationships/hyperlink" Target="https://www.energymining.sa.gov.au/__data/assets/pdf_file/0006/676608/HC3_-_Install_an_Efficient_New_Ducted_Evaporative_Air_Conditioner_Residential_and_Small_Energy_Consuming_Customers_Only.pdf" TargetMode="External" /><Relationship Id="rId9" Type="http://schemas.openxmlformats.org/officeDocument/2006/relationships/hyperlink" Target="https://www.energymining.sa.gov.au/__data/assets/pdf_file/0008/672659/REPS_Activity_WH1_-_Replace_or_Upgrade_Water_Heater_Residential_and_Small_Energy_Consuming_Customers_Only.pdf" TargetMode="External" /><Relationship Id="rId10" Type="http://schemas.openxmlformats.org/officeDocument/2006/relationships/hyperlink" Target="https://www.energymining.sa.gov.au/__data/assets/pdf_file/0009/672660/REPS-specification-WH2.pdf" TargetMode="External" /><Relationship Id="rId11" Type="http://schemas.openxmlformats.org/officeDocument/2006/relationships/hyperlink" Target="https://www.energymining.sa.gov.au/__data/assets/pdf_file/0010/672661/REPS-specification-WH3.pdf" TargetMode="External" /><Relationship Id="rId12" Type="http://schemas.openxmlformats.org/officeDocument/2006/relationships/hyperlink" Target="https://www.energymining.sa.gov.au/__data/assets/pdf_file/0011/672662/REPS-specification-WH4.pdf" TargetMode="External" /><Relationship Id="rId13" Type="http://schemas.openxmlformats.org/officeDocument/2006/relationships/hyperlink" Target="https://www.energymining.sa.gov.au/__data/assets/pdf_file/0008/672650/REPS-specification-L1.pdf" TargetMode="External" /><Relationship Id="rId14" Type="http://schemas.openxmlformats.org/officeDocument/2006/relationships/hyperlink" Target="https://www.energymining.sa.gov.au/__data/assets/pdf_file/0009/672651/REPS-specification-L2.pdf" TargetMode="External" /><Relationship Id="rId15" Type="http://schemas.openxmlformats.org/officeDocument/2006/relationships/hyperlink" Target="https://www.energymining.sa.gov.au/__data/assets/pdf_file/0010/672652/REPS-specification-L3.pdf" TargetMode="External" /><Relationship Id="rId16" Type="http://schemas.openxmlformats.org/officeDocument/2006/relationships/hyperlink" Target="https://www.energymining.sa.gov.au/__data/assets/pdf_file/0003/672645/REPS-specification-CL1.pdf" TargetMode="External" /><Relationship Id="rId17" Type="http://schemas.openxmlformats.org/officeDocument/2006/relationships/hyperlink" Target="https://www.energymining.sa.gov.au/__data/assets/pdf_file/0004/672655/REPS-specification-SPC1.pdf" TargetMode="External" /><Relationship Id="rId18" Type="http://schemas.openxmlformats.org/officeDocument/2006/relationships/hyperlink" Target="https://www.energymining.sa.gov.au/__data/assets/pdf_file/0005/672656/REPS-specification-SPC2.pdf" TargetMode="External" /><Relationship Id="rId19" Type="http://schemas.openxmlformats.org/officeDocument/2006/relationships/hyperlink" Target="https://www.energymining.sa.gov.au/__data/assets/pdf_file/0003/672663/REPS-specification-APP1A.pdf" TargetMode="External" /><Relationship Id="rId20" Type="http://schemas.openxmlformats.org/officeDocument/2006/relationships/hyperlink" Target="https://www.energymining.sa.gov.au/__data/assets/pdf_file/0004/672664/REPS-specification-APP1B.pdf" TargetMode="External" /><Relationship Id="rId21" Type="http://schemas.openxmlformats.org/officeDocument/2006/relationships/hyperlink" Target="https://www.energymining.sa.gov.au/__data/assets/pdf_file/0005/672665/REPS-specification-APP1D.pdf" TargetMode="External" /><Relationship Id="rId22" Type="http://schemas.openxmlformats.org/officeDocument/2006/relationships/hyperlink" Target="https://www.energymining.sa.gov.au/__data/assets/pdf_file/0004/672637/REPS-specification-APP2.pdf" TargetMode="External" /><Relationship Id="rId23" Type="http://schemas.openxmlformats.org/officeDocument/2006/relationships/hyperlink" Target="https://www.energymining.sa.gov.au/__data/assets/pdf_file/0005/672638/REPS-specification-APP3.pdf" TargetMode="External" /><Relationship Id="rId24" Type="http://schemas.openxmlformats.org/officeDocument/2006/relationships/hyperlink" Target="https://www.energymining.sa.gov.au/__data/assets/pdf_file/0006/672639/REPS-specification-APP4.pdf" TargetMode="External" /><Relationship Id="rId25" Type="http://schemas.openxmlformats.org/officeDocument/2006/relationships/hyperlink" Target="https://www.energymining.sa.gov.au/__data/assets/pdf_file/0004/672646/REPS-specification-EV1.pdf" TargetMode="External" /><Relationship Id="rId26" Type="http://schemas.openxmlformats.org/officeDocument/2006/relationships/hyperlink" Target="https://www.energymining.sa.gov.au/__data/assets/pdf_file/0003/672654/REPS-specification-RDC1.pdf" TargetMode="External" /><Relationship Id="rId27" Type="http://schemas.openxmlformats.org/officeDocument/2006/relationships/hyperlink" Target="https://www.energymining.sa.gov.au/__data/assets/pdf_file/0006/672657/REPS-specification-TOU1.pdf" TargetMode="External" /><Relationship Id="rId28" Type="http://schemas.openxmlformats.org/officeDocument/2006/relationships/hyperlink" Target="https://www.energymining.sa.gov.au/__data/assets/pdf_file/0007/672658/REPS-specification-VPP1.pdf" TargetMode="External" /><Relationship Id="rId29" Type="http://schemas.openxmlformats.org/officeDocument/2006/relationships/hyperlink" Target="https://www.energymining.sa.gov.au/__data/assets/pdf_file/0011/672653/REPS-specification-NB1.pdf" TargetMode="External" /><Relationship Id="rId30" Type="http://schemas.openxmlformats.org/officeDocument/2006/relationships/hyperlink" Target="https://www.energymining.sa.gov.au/__data/assets/pdf_file/0011/672644/REPS-specification-CD1.pdf" TargetMode="External" /><Relationship Id="rId31" Type="http://schemas.openxmlformats.org/officeDocument/2006/relationships/hyperlink" Target="https://www.energymining.sa.gov.au/__data/assets/pdf_file/0006/675816/LF1_Specification_-_Improve_Energy_Productivity_Large_Facilities.pdf" TargetMode="External" /><Relationship Id="rId3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0ED0-F22C-47A0-9995-B5178D4463C3}">
  <sheetPr>
    <tabColor theme="9" tint="0.7999799847602844"/>
  </sheetPr>
  <dimension ref="A3:M104"/>
  <sheetViews>
    <sheetView tabSelected="1" zoomScale="85" zoomScaleNormal="85" workbookViewId="0" topLeftCell="A1">
      <selection activeCell="H60" sqref="H60"/>
    </sheetView>
  </sheetViews>
  <sheetFormatPr defaultColWidth="8.7109375" defaultRowHeight="15"/>
  <cols>
    <col min="1" max="1" width="32.421875" style="4" bestFit="1" customWidth="1"/>
    <col min="2" max="2" width="24.28125" style="4" bestFit="1" customWidth="1"/>
    <col min="3" max="12" width="23.8515625" style="4" customWidth="1"/>
    <col min="13" max="13" width="23.140625" style="4" customWidth="1"/>
    <col min="14" max="21" width="23.8515625" style="4" customWidth="1"/>
    <col min="22" max="16384" width="8.7109375" style="4" customWidth="1"/>
  </cols>
  <sheetData>
    <row r="3" spans="1:12" ht="15.75" thickBot="1">
      <c r="A3" s="40" t="s">
        <v>374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5.75" thickBot="1">
      <c r="B4" s="5"/>
      <c r="C4" s="199" t="s">
        <v>3</v>
      </c>
      <c r="D4" s="200"/>
      <c r="E4" s="200"/>
      <c r="F4" s="200"/>
      <c r="G4" s="201"/>
      <c r="H4" s="202" t="s">
        <v>4</v>
      </c>
      <c r="I4" s="203"/>
      <c r="J4" s="203"/>
      <c r="K4" s="203"/>
      <c r="L4" s="204"/>
    </row>
    <row r="5" spans="3:12" ht="15.75" thickBot="1">
      <c r="C5" s="129">
        <v>2021</v>
      </c>
      <c r="D5" s="130">
        <f aca="true" t="shared" si="0" ref="D5:L5">C5+1</f>
        <v>2022</v>
      </c>
      <c r="E5" s="130">
        <f t="shared" si="0"/>
        <v>2023</v>
      </c>
      <c r="F5" s="130">
        <f t="shared" si="0"/>
        <v>2024</v>
      </c>
      <c r="G5" s="130">
        <f t="shared" si="0"/>
        <v>2025</v>
      </c>
      <c r="H5" s="130">
        <f t="shared" si="0"/>
        <v>2026</v>
      </c>
      <c r="I5" s="130">
        <f t="shared" si="0"/>
        <v>2027</v>
      </c>
      <c r="J5" s="130">
        <f t="shared" si="0"/>
        <v>2028</v>
      </c>
      <c r="K5" s="130">
        <f t="shared" si="0"/>
        <v>2029</v>
      </c>
      <c r="L5" s="131">
        <f t="shared" si="0"/>
        <v>2030</v>
      </c>
    </row>
    <row r="6" spans="1:12" s="1" customFormat="1" ht="15">
      <c r="A6" s="205" t="s">
        <v>380</v>
      </c>
      <c r="B6" s="121" t="s">
        <v>104</v>
      </c>
      <c r="C6" s="122">
        <v>2446235.672642458</v>
      </c>
      <c r="D6" s="122">
        <v>2588489.633149937</v>
      </c>
      <c r="E6" s="122"/>
      <c r="F6" s="122"/>
      <c r="G6" s="122"/>
      <c r="H6" s="122"/>
      <c r="I6" s="122"/>
      <c r="J6" s="122"/>
      <c r="K6" s="122"/>
      <c r="L6" s="123"/>
    </row>
    <row r="7" spans="1:12" ht="15" customHeight="1">
      <c r="A7" s="206"/>
      <c r="B7" s="107" t="s">
        <v>103</v>
      </c>
      <c r="C7" s="6">
        <v>441665</v>
      </c>
      <c r="D7" s="6">
        <v>381905</v>
      </c>
      <c r="E7" s="6"/>
      <c r="F7" s="6"/>
      <c r="G7" s="6"/>
      <c r="H7" s="6"/>
      <c r="I7" s="6"/>
      <c r="J7" s="6"/>
      <c r="K7" s="6"/>
      <c r="L7" s="124"/>
    </row>
    <row r="8" spans="1:12" ht="15" customHeight="1" thickBot="1">
      <c r="A8" s="207"/>
      <c r="B8" s="125" t="s">
        <v>2</v>
      </c>
      <c r="C8" s="126">
        <v>2500000</v>
      </c>
      <c r="D8" s="126">
        <v>2620945</v>
      </c>
      <c r="E8" s="126">
        <v>3029222</v>
      </c>
      <c r="F8" s="126">
        <v>3437500</v>
      </c>
      <c r="G8" s="126">
        <v>3750000</v>
      </c>
      <c r="H8" s="126"/>
      <c r="I8" s="126"/>
      <c r="J8" s="126"/>
      <c r="K8" s="126"/>
      <c r="L8" s="127"/>
    </row>
    <row r="9" spans="1:12" s="1" customFormat="1" ht="15">
      <c r="A9" s="205" t="s">
        <v>102</v>
      </c>
      <c r="B9" s="121" t="s">
        <v>104</v>
      </c>
      <c r="C9" s="122">
        <v>538988.8259999916</v>
      </c>
      <c r="D9" s="122">
        <v>551736.3029999065</v>
      </c>
      <c r="E9" s="122"/>
      <c r="F9" s="122"/>
      <c r="G9" s="122"/>
      <c r="H9" s="122"/>
      <c r="I9" s="122"/>
      <c r="J9" s="122"/>
      <c r="K9" s="122"/>
      <c r="L9" s="123"/>
    </row>
    <row r="10" spans="1:12" ht="15" customHeight="1">
      <c r="A10" s="206"/>
      <c r="B10" s="107" t="s">
        <v>103</v>
      </c>
      <c r="C10" s="6">
        <v>121138</v>
      </c>
      <c r="D10" s="6">
        <v>145388</v>
      </c>
      <c r="E10" s="6"/>
      <c r="F10" s="6"/>
      <c r="G10" s="6"/>
      <c r="H10" s="6"/>
      <c r="I10" s="6"/>
      <c r="J10" s="6"/>
      <c r="K10" s="6"/>
      <c r="L10" s="124"/>
    </row>
    <row r="11" spans="1:12" ht="15" customHeight="1" thickBot="1">
      <c r="A11" s="207"/>
      <c r="B11" s="125" t="s">
        <v>2</v>
      </c>
      <c r="C11" s="126">
        <v>500000</v>
      </c>
      <c r="D11" s="126">
        <v>500000</v>
      </c>
      <c r="E11" s="126">
        <v>500000</v>
      </c>
      <c r="F11" s="126">
        <v>500000</v>
      </c>
      <c r="G11" s="126">
        <v>500000</v>
      </c>
      <c r="H11" s="126"/>
      <c r="I11" s="126"/>
      <c r="J11" s="126"/>
      <c r="K11" s="126"/>
      <c r="L11" s="127"/>
    </row>
    <row r="12" spans="1:12" s="5" customFormat="1" ht="15">
      <c r="A12" s="208" t="s">
        <v>1</v>
      </c>
      <c r="B12" s="119" t="s">
        <v>104</v>
      </c>
      <c r="C12" s="120">
        <v>728269.2540000043</v>
      </c>
      <c r="D12" s="120">
        <v>611940.587000002</v>
      </c>
      <c r="E12" s="120"/>
      <c r="F12" s="120"/>
      <c r="G12" s="120"/>
      <c r="H12" s="120"/>
      <c r="I12" s="120"/>
      <c r="J12" s="120"/>
      <c r="K12" s="120"/>
      <c r="L12" s="128"/>
    </row>
    <row r="13" spans="1:12" s="5" customFormat="1" ht="15">
      <c r="A13" s="206"/>
      <c r="B13" s="107" t="s">
        <v>103</v>
      </c>
      <c r="C13" s="6">
        <v>0</v>
      </c>
      <c r="D13" s="6">
        <v>100550</v>
      </c>
      <c r="E13" s="6"/>
      <c r="F13" s="6"/>
      <c r="G13" s="6"/>
      <c r="H13" s="6"/>
      <c r="I13" s="6"/>
      <c r="J13" s="6"/>
      <c r="K13" s="6"/>
      <c r="L13" s="124"/>
    </row>
    <row r="14" spans="1:12" ht="15.75" thickBot="1">
      <c r="A14" s="207"/>
      <c r="B14" s="125" t="s">
        <v>2</v>
      </c>
      <c r="C14" s="126">
        <v>500000</v>
      </c>
      <c r="D14" s="126">
        <v>500000</v>
      </c>
      <c r="E14" s="126">
        <v>500000</v>
      </c>
      <c r="F14" s="126">
        <v>500000</v>
      </c>
      <c r="G14" s="126">
        <v>500000</v>
      </c>
      <c r="H14" s="126"/>
      <c r="I14" s="126"/>
      <c r="J14" s="126"/>
      <c r="K14" s="126"/>
      <c r="L14" s="127"/>
    </row>
    <row r="15" spans="1:12" ht="15">
      <c r="A15" s="148"/>
      <c r="B15" s="14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15">
      <c r="A16" s="1"/>
      <c r="B16" s="1"/>
      <c r="C16" s="1"/>
      <c r="D16" s="1"/>
      <c r="E16" s="1"/>
      <c r="F16" s="1"/>
      <c r="G16" s="1"/>
      <c r="H16" s="118"/>
      <c r="I16" s="118"/>
      <c r="J16" s="118"/>
      <c r="K16" s="118"/>
      <c r="L16" s="118"/>
    </row>
    <row r="17" spans="1:13" ht="15.75" thickBot="1">
      <c r="A17" s="185" t="s">
        <v>173</v>
      </c>
      <c r="B17" s="186"/>
      <c r="C17" s="186"/>
      <c r="D17" s="186"/>
      <c r="E17" s="186"/>
      <c r="F17" s="187"/>
      <c r="G17" s="132"/>
      <c r="H17" s="132"/>
      <c r="I17" s="132"/>
      <c r="J17" s="132"/>
      <c r="K17" s="133"/>
      <c r="L17" s="5"/>
      <c r="M17" s="5"/>
    </row>
    <row r="18" spans="1:13" ht="15" customHeight="1">
      <c r="A18" s="149"/>
      <c r="B18" s="188">
        <v>2021</v>
      </c>
      <c r="C18" s="189"/>
      <c r="D18" s="189"/>
      <c r="E18" s="189"/>
      <c r="F18" s="190"/>
      <c r="G18" s="191">
        <v>2022</v>
      </c>
      <c r="H18" s="189"/>
      <c r="I18" s="189"/>
      <c r="J18" s="189"/>
      <c r="K18" s="192"/>
      <c r="L18" s="5"/>
      <c r="M18" s="5"/>
    </row>
    <row r="19" spans="1:13" ht="15" customHeight="1">
      <c r="A19" s="94" t="s">
        <v>0</v>
      </c>
      <c r="B19" s="141" t="s">
        <v>167</v>
      </c>
      <c r="C19" s="8" t="s">
        <v>168</v>
      </c>
      <c r="D19" s="8" t="s">
        <v>195</v>
      </c>
      <c r="E19" s="8" t="s">
        <v>2</v>
      </c>
      <c r="F19" s="142" t="s">
        <v>386</v>
      </c>
      <c r="G19" s="138" t="s">
        <v>167</v>
      </c>
      <c r="H19" s="8" t="s">
        <v>168</v>
      </c>
      <c r="I19" s="8" t="s">
        <v>195</v>
      </c>
      <c r="J19" s="8" t="s">
        <v>2</v>
      </c>
      <c r="K19" s="142" t="s">
        <v>386</v>
      </c>
      <c r="L19" s="5"/>
      <c r="M19" s="5"/>
    </row>
    <row r="20" spans="1:13" ht="15" customHeight="1">
      <c r="A20" s="95" t="s">
        <v>169</v>
      </c>
      <c r="B20" s="143">
        <v>460401.630800022</v>
      </c>
      <c r="C20" s="93">
        <v>100000</v>
      </c>
      <c r="D20" s="93">
        <v>560401.6308000066</v>
      </c>
      <c r="E20" s="93">
        <v>496902</v>
      </c>
      <c r="F20" s="144">
        <f>D20/E20</f>
        <v>1.1277910549766483</v>
      </c>
      <c r="G20" s="139">
        <v>538984.1367379971</v>
      </c>
      <c r="H20" s="139">
        <v>68122</v>
      </c>
      <c r="I20" s="139">
        <v>607106.136737993</v>
      </c>
      <c r="J20" s="139">
        <v>552777</v>
      </c>
      <c r="K20" s="144">
        <f>I20/J20</f>
        <v>1.0982840037447161</v>
      </c>
      <c r="L20" s="5"/>
      <c r="M20" s="5"/>
    </row>
    <row r="21" spans="1:13" ht="15" customHeight="1">
      <c r="A21" s="95" t="s">
        <v>170</v>
      </c>
      <c r="B21" s="143">
        <v>125566.82100000027</v>
      </c>
      <c r="C21" s="93">
        <v>45892</v>
      </c>
      <c r="D21" s="93">
        <v>171458.82099999956</v>
      </c>
      <c r="E21" s="93">
        <v>166837</v>
      </c>
      <c r="F21" s="144">
        <f>D21/E21</f>
        <v>1.0277026139285623</v>
      </c>
      <c r="G21" s="139">
        <v>226050.8504440002</v>
      </c>
      <c r="H21" s="139">
        <v>262</v>
      </c>
      <c r="I21" s="139">
        <v>226312.8504440002</v>
      </c>
      <c r="J21" s="139">
        <v>203188</v>
      </c>
      <c r="K21" s="144">
        <f aca="true" t="shared" si="1" ref="K21:K45">I21/J21</f>
        <v>1.113810118924347</v>
      </c>
      <c r="L21" s="5"/>
      <c r="M21" s="5"/>
    </row>
    <row r="22" spans="1:13" ht="15" customHeight="1">
      <c r="A22" s="95" t="s">
        <v>171</v>
      </c>
      <c r="B22" s="143">
        <v>85901.00952800071</v>
      </c>
      <c r="C22" s="93">
        <v>28847</v>
      </c>
      <c r="D22" s="93">
        <v>114748.00952800014</v>
      </c>
      <c r="E22" s="93">
        <v>91884</v>
      </c>
      <c r="F22" s="144">
        <f>D22/E22</f>
        <v>1.2488355919202487</v>
      </c>
      <c r="G22" s="139">
        <v>100179.18255200006</v>
      </c>
      <c r="H22" s="139">
        <v>17724</v>
      </c>
      <c r="I22" s="139">
        <v>117903.18255200001</v>
      </c>
      <c r="J22" s="139">
        <v>96257</v>
      </c>
      <c r="K22" s="144">
        <f t="shared" si="1"/>
        <v>1.2248790482977863</v>
      </c>
      <c r="L22" s="5"/>
      <c r="M22" s="5"/>
    </row>
    <row r="23" spans="1:13" ht="15">
      <c r="A23" s="95" t="s">
        <v>172</v>
      </c>
      <c r="B23" s="143">
        <v>16706.694616</v>
      </c>
      <c r="C23" s="93">
        <v>5734</v>
      </c>
      <c r="D23" s="93">
        <v>22440.694615999993</v>
      </c>
      <c r="E23" s="93">
        <v>22438</v>
      </c>
      <c r="F23" s="144">
        <f>D23/E23</f>
        <v>1.0001200916302697</v>
      </c>
      <c r="G23" s="139">
        <v>17403.091044</v>
      </c>
      <c r="H23" s="139">
        <v>5140</v>
      </c>
      <c r="I23" s="139">
        <v>22543.09104399999</v>
      </c>
      <c r="J23" s="139">
        <v>22399</v>
      </c>
      <c r="K23" s="144">
        <f t="shared" si="1"/>
        <v>1.0064329230769227</v>
      </c>
      <c r="L23" s="5"/>
      <c r="M23" s="5"/>
    </row>
    <row r="24" spans="1:13" ht="15">
      <c r="A24" s="95" t="s">
        <v>175</v>
      </c>
      <c r="B24" s="143">
        <v>1819.5</v>
      </c>
      <c r="C24" s="93">
        <v>1773</v>
      </c>
      <c r="D24" s="93">
        <v>3592.5</v>
      </c>
      <c r="E24" s="93">
        <v>3331</v>
      </c>
      <c r="F24" s="144">
        <f>D24/E24</f>
        <v>1.0785049534674271</v>
      </c>
      <c r="G24" s="139">
        <v>0</v>
      </c>
      <c r="H24" s="139">
        <v>0</v>
      </c>
      <c r="I24" s="139">
        <v>0</v>
      </c>
      <c r="J24" s="139">
        <v>0</v>
      </c>
      <c r="K24" s="179" t="s">
        <v>385</v>
      </c>
      <c r="L24" s="5"/>
      <c r="M24" s="5"/>
    </row>
    <row r="25" spans="1:13" ht="15">
      <c r="A25" s="95" t="s">
        <v>381</v>
      </c>
      <c r="B25" s="143">
        <v>0</v>
      </c>
      <c r="C25" s="93">
        <v>0</v>
      </c>
      <c r="D25" s="93">
        <v>0</v>
      </c>
      <c r="E25" s="93">
        <v>0</v>
      </c>
      <c r="F25" s="104" t="s">
        <v>385</v>
      </c>
      <c r="G25" s="139">
        <v>6553.4902999999995</v>
      </c>
      <c r="H25" s="139">
        <v>0</v>
      </c>
      <c r="I25" s="139">
        <v>6553.4902999999995</v>
      </c>
      <c r="J25" s="139">
        <v>5493</v>
      </c>
      <c r="K25" s="144">
        <f t="shared" si="1"/>
        <v>1.193062133624613</v>
      </c>
      <c r="L25" s="5"/>
      <c r="M25" s="5"/>
    </row>
    <row r="26" spans="1:13" ht="15">
      <c r="A26" s="95" t="s">
        <v>382</v>
      </c>
      <c r="B26" s="143">
        <v>0</v>
      </c>
      <c r="C26" s="93">
        <v>0</v>
      </c>
      <c r="D26" s="93">
        <v>0</v>
      </c>
      <c r="E26" s="93">
        <v>0</v>
      </c>
      <c r="F26" s="104" t="s">
        <v>385</v>
      </c>
      <c r="G26" s="139">
        <v>4454.323</v>
      </c>
      <c r="H26" s="139">
        <v>0</v>
      </c>
      <c r="I26" s="139">
        <v>4454.323</v>
      </c>
      <c r="J26" s="139">
        <v>3056</v>
      </c>
      <c r="K26" s="144">
        <f t="shared" si="1"/>
        <v>1.4575664267015709</v>
      </c>
      <c r="L26" s="5"/>
      <c r="M26" s="5"/>
    </row>
    <row r="27" spans="1:13" ht="15" customHeight="1">
      <c r="A27" s="95" t="s">
        <v>176</v>
      </c>
      <c r="B27" s="143">
        <v>158890.88341199866</v>
      </c>
      <c r="C27" s="93">
        <v>44636</v>
      </c>
      <c r="D27" s="93">
        <v>203526.88341199802</v>
      </c>
      <c r="E27" s="93">
        <v>175100</v>
      </c>
      <c r="F27" s="144">
        <f aca="true" t="shared" si="2" ref="F27:F46">D27/E27</f>
        <v>1.1623465643175215</v>
      </c>
      <c r="G27" s="139">
        <v>143413.35400000025</v>
      </c>
      <c r="H27" s="139">
        <v>24978</v>
      </c>
      <c r="I27" s="139">
        <v>168391.35400000037</v>
      </c>
      <c r="J27" s="139">
        <v>168130</v>
      </c>
      <c r="K27" s="144">
        <f t="shared" si="1"/>
        <v>1.001554475703327</v>
      </c>
      <c r="L27" s="5"/>
      <c r="M27" s="5"/>
    </row>
    <row r="28" spans="1:13" ht="15">
      <c r="A28" s="95" t="s">
        <v>190</v>
      </c>
      <c r="B28" s="143">
        <v>38106.9788</v>
      </c>
      <c r="C28" s="93">
        <v>0</v>
      </c>
      <c r="D28" s="93">
        <v>38106.9788</v>
      </c>
      <c r="E28" s="93">
        <v>26776</v>
      </c>
      <c r="F28" s="144">
        <f t="shared" si="2"/>
        <v>1.423176680609501</v>
      </c>
      <c r="G28" s="139">
        <v>12560.905000000002</v>
      </c>
      <c r="H28" s="139">
        <v>14780</v>
      </c>
      <c r="I28" s="139">
        <v>27340.905</v>
      </c>
      <c r="J28" s="139">
        <v>27296</v>
      </c>
      <c r="K28" s="144">
        <f t="shared" si="1"/>
        <v>1.0016451128370456</v>
      </c>
      <c r="L28" s="5"/>
      <c r="M28" s="5"/>
    </row>
    <row r="29" spans="1:13" ht="15">
      <c r="A29" s="95" t="s">
        <v>177</v>
      </c>
      <c r="B29" s="143">
        <v>20000</v>
      </c>
      <c r="C29" s="93">
        <v>0</v>
      </c>
      <c r="D29" s="93">
        <v>20000</v>
      </c>
      <c r="E29" s="93">
        <v>19280</v>
      </c>
      <c r="F29" s="144">
        <f t="shared" si="2"/>
        <v>1.037344398340249</v>
      </c>
      <c r="G29" s="139">
        <v>36284.979999999996</v>
      </c>
      <c r="H29" s="139">
        <v>720</v>
      </c>
      <c r="I29" s="139">
        <v>37004.979999999996</v>
      </c>
      <c r="J29" s="139">
        <v>30839</v>
      </c>
      <c r="K29" s="144">
        <f t="shared" si="1"/>
        <v>1.19994098381919</v>
      </c>
      <c r="L29" s="5"/>
      <c r="M29" s="5"/>
    </row>
    <row r="30" spans="1:13" ht="15" customHeight="1">
      <c r="A30" s="95" t="s">
        <v>178</v>
      </c>
      <c r="B30" s="143">
        <v>72868.461</v>
      </c>
      <c r="C30" s="93">
        <v>0</v>
      </c>
      <c r="D30" s="93">
        <v>72868.461</v>
      </c>
      <c r="E30" s="93">
        <v>60724</v>
      </c>
      <c r="F30" s="144">
        <f t="shared" si="2"/>
        <v>1.19999441736381</v>
      </c>
      <c r="G30" s="139">
        <v>88311.88800000004</v>
      </c>
      <c r="H30" s="139">
        <v>12144</v>
      </c>
      <c r="I30" s="139">
        <v>100455.88800000004</v>
      </c>
      <c r="J30" s="139">
        <v>87108</v>
      </c>
      <c r="K30" s="144">
        <f t="shared" si="1"/>
        <v>1.153233778757405</v>
      </c>
      <c r="L30" s="5"/>
      <c r="M30" s="5"/>
    </row>
    <row r="31" spans="1:13" ht="15" customHeight="1">
      <c r="A31" s="95" t="s">
        <v>179</v>
      </c>
      <c r="B31" s="143">
        <v>28173.676000000087</v>
      </c>
      <c r="C31" s="93">
        <v>12753</v>
      </c>
      <c r="D31" s="93">
        <v>40926.676000000036</v>
      </c>
      <c r="E31" s="93">
        <v>31816</v>
      </c>
      <c r="F31" s="144">
        <f t="shared" si="2"/>
        <v>1.286355167211467</v>
      </c>
      <c r="G31" s="139">
        <v>44730.19899999999</v>
      </c>
      <c r="H31" s="139">
        <v>4135</v>
      </c>
      <c r="I31" s="139">
        <v>48865.198999999986</v>
      </c>
      <c r="J31" s="139">
        <v>38203</v>
      </c>
      <c r="K31" s="144">
        <f t="shared" si="1"/>
        <v>1.279093238750883</v>
      </c>
      <c r="L31" s="5"/>
      <c r="M31" s="5"/>
    </row>
    <row r="32" spans="1:13" ht="15" customHeight="1">
      <c r="A32" s="95" t="s">
        <v>191</v>
      </c>
      <c r="B32" s="143">
        <v>4328.629999999999</v>
      </c>
      <c r="C32" s="93">
        <v>0</v>
      </c>
      <c r="D32" s="93">
        <v>4328.629999999999</v>
      </c>
      <c r="E32" s="93">
        <v>3860</v>
      </c>
      <c r="F32" s="144">
        <f t="shared" si="2"/>
        <v>1.1214067357512951</v>
      </c>
      <c r="G32" s="139">
        <v>3617.715</v>
      </c>
      <c r="H32" s="139">
        <v>3000</v>
      </c>
      <c r="I32" s="139">
        <v>6617.715</v>
      </c>
      <c r="J32" s="139">
        <v>6195</v>
      </c>
      <c r="K32" s="144">
        <f t="shared" si="1"/>
        <v>1.0682348668280872</v>
      </c>
      <c r="L32" s="5"/>
      <c r="M32" s="5"/>
    </row>
    <row r="33" spans="1:13" ht="15" customHeight="1">
      <c r="A33" s="95" t="s">
        <v>180</v>
      </c>
      <c r="B33" s="143">
        <v>4879.790000000001</v>
      </c>
      <c r="C33" s="93">
        <v>1738</v>
      </c>
      <c r="D33" s="93">
        <v>6617.790000000001</v>
      </c>
      <c r="E33" s="93">
        <v>5692</v>
      </c>
      <c r="F33" s="144">
        <f t="shared" si="2"/>
        <v>1.1626475755446242</v>
      </c>
      <c r="G33" s="139">
        <v>5826.34</v>
      </c>
      <c r="H33" s="139">
        <v>926</v>
      </c>
      <c r="I33" s="139">
        <v>6752.34</v>
      </c>
      <c r="J33" s="139">
        <v>6106</v>
      </c>
      <c r="K33" s="144">
        <f t="shared" si="1"/>
        <v>1.1058532590894203</v>
      </c>
      <c r="L33" s="5"/>
      <c r="M33" s="5"/>
    </row>
    <row r="34" spans="1:13" ht="15" customHeight="1">
      <c r="A34" s="95" t="s">
        <v>181</v>
      </c>
      <c r="B34" s="143">
        <v>193438.09712520006</v>
      </c>
      <c r="C34" s="93">
        <v>0</v>
      </c>
      <c r="D34" s="93">
        <v>193438.09712520006</v>
      </c>
      <c r="E34" s="93">
        <v>191555</v>
      </c>
      <c r="F34" s="144">
        <f t="shared" si="2"/>
        <v>1.0098305819487878</v>
      </c>
      <c r="G34" s="139">
        <v>0</v>
      </c>
      <c r="H34" s="139">
        <v>0</v>
      </c>
      <c r="I34" s="139">
        <v>0</v>
      </c>
      <c r="J34" s="139">
        <v>0</v>
      </c>
      <c r="K34" s="179" t="s">
        <v>385</v>
      </c>
      <c r="L34" s="5"/>
      <c r="M34" s="5"/>
    </row>
    <row r="35" spans="1:13" ht="15" customHeight="1">
      <c r="A35" s="95" t="s">
        <v>182</v>
      </c>
      <c r="B35" s="143">
        <v>32296.611492000004</v>
      </c>
      <c r="C35" s="93">
        <v>2598</v>
      </c>
      <c r="D35" s="93">
        <v>34894.61149199998</v>
      </c>
      <c r="E35" s="93">
        <v>32124</v>
      </c>
      <c r="F35" s="144">
        <f t="shared" si="2"/>
        <v>1.0862474004482625</v>
      </c>
      <c r="G35" s="139">
        <v>43061.840000000004</v>
      </c>
      <c r="H35" s="139">
        <v>2771</v>
      </c>
      <c r="I35" s="139">
        <v>45832.840000000004</v>
      </c>
      <c r="J35" s="139">
        <v>42104</v>
      </c>
      <c r="K35" s="144">
        <f t="shared" si="1"/>
        <v>1.0885626068782064</v>
      </c>
      <c r="L35" s="5"/>
      <c r="M35" s="5"/>
    </row>
    <row r="36" spans="1:11" s="5" customFormat="1" ht="15">
      <c r="A36" s="95" t="s">
        <v>183</v>
      </c>
      <c r="B36" s="143">
        <v>488980.162169236</v>
      </c>
      <c r="C36" s="93">
        <v>155613</v>
      </c>
      <c r="D36" s="93">
        <v>644593.162169209</v>
      </c>
      <c r="E36" s="93">
        <v>537342</v>
      </c>
      <c r="F36" s="144">
        <f t="shared" si="2"/>
        <v>1.1995957177537007</v>
      </c>
      <c r="G36" s="139">
        <v>672370.4179239919</v>
      </c>
      <c r="H36" s="139">
        <v>101848</v>
      </c>
      <c r="I36" s="139">
        <v>774218.41792399</v>
      </c>
      <c r="J36" s="139">
        <v>645045</v>
      </c>
      <c r="K36" s="144">
        <f t="shared" si="1"/>
        <v>1.2002548937267787</v>
      </c>
    </row>
    <row r="37" spans="1:13" ht="15">
      <c r="A37" s="95" t="s">
        <v>192</v>
      </c>
      <c r="B37" s="143">
        <v>275144.1517999992</v>
      </c>
      <c r="C37" s="93">
        <v>0</v>
      </c>
      <c r="D37" s="93">
        <v>275144.1517999992</v>
      </c>
      <c r="E37" s="93">
        <v>229325</v>
      </c>
      <c r="F37" s="144">
        <f t="shared" si="2"/>
        <v>1.1998000732584724</v>
      </c>
      <c r="G37" s="139">
        <v>255984.91279799942</v>
      </c>
      <c r="H37" s="139">
        <v>51222</v>
      </c>
      <c r="I37" s="139">
        <v>307206.912797996</v>
      </c>
      <c r="J37" s="139">
        <v>256111</v>
      </c>
      <c r="K37" s="144">
        <f t="shared" si="1"/>
        <v>1.1995069044203335</v>
      </c>
      <c r="L37" s="5"/>
      <c r="M37" s="5"/>
    </row>
    <row r="38" spans="1:13" ht="15" customHeight="1">
      <c r="A38" s="95" t="s">
        <v>184</v>
      </c>
      <c r="B38" s="143">
        <v>16605.824</v>
      </c>
      <c r="C38" s="93">
        <v>11936</v>
      </c>
      <c r="D38" s="93">
        <v>28541.823999999997</v>
      </c>
      <c r="E38" s="93">
        <v>25800</v>
      </c>
      <c r="F38" s="144">
        <f t="shared" si="2"/>
        <v>1.1062722480620153</v>
      </c>
      <c r="G38" s="139">
        <v>23322.290900000033</v>
      </c>
      <c r="H38" s="139">
        <v>2742</v>
      </c>
      <c r="I38" s="139">
        <v>26064.290900000033</v>
      </c>
      <c r="J38" s="139">
        <v>25883</v>
      </c>
      <c r="K38" s="144">
        <f t="shared" si="1"/>
        <v>1.0070042460302142</v>
      </c>
      <c r="L38" s="5"/>
      <c r="M38" s="5"/>
    </row>
    <row r="39" spans="1:13" ht="15">
      <c r="A39" s="95" t="s">
        <v>185</v>
      </c>
      <c r="B39" s="143">
        <v>11251.442000000003</v>
      </c>
      <c r="C39" s="93">
        <v>0</v>
      </c>
      <c r="D39" s="93">
        <v>11251.442000000003</v>
      </c>
      <c r="E39" s="93">
        <v>7992</v>
      </c>
      <c r="F39" s="144">
        <f t="shared" si="2"/>
        <v>1.4078380880880885</v>
      </c>
      <c r="G39" s="139">
        <v>11347.35</v>
      </c>
      <c r="H39" s="139">
        <v>1598</v>
      </c>
      <c r="I39" s="139">
        <v>12945.350000000002</v>
      </c>
      <c r="J39" s="139">
        <v>10135</v>
      </c>
      <c r="K39" s="144">
        <f t="shared" si="1"/>
        <v>1.2772915638875186</v>
      </c>
      <c r="L39" s="5"/>
      <c r="M39" s="5"/>
    </row>
    <row r="40" spans="1:13" ht="15">
      <c r="A40" s="95" t="s">
        <v>186</v>
      </c>
      <c r="B40" s="143">
        <v>25722.760000000002</v>
      </c>
      <c r="C40" s="93">
        <v>0</v>
      </c>
      <c r="D40" s="93">
        <v>25722.760000000002</v>
      </c>
      <c r="E40" s="93">
        <v>22197</v>
      </c>
      <c r="F40" s="144">
        <f t="shared" si="2"/>
        <v>1.1588394828129929</v>
      </c>
      <c r="G40" s="139">
        <v>49776</v>
      </c>
      <c r="H40" s="139">
        <v>3526</v>
      </c>
      <c r="I40" s="139">
        <v>53302</v>
      </c>
      <c r="J40" s="139">
        <v>45882</v>
      </c>
      <c r="K40" s="144">
        <f t="shared" si="1"/>
        <v>1.1617191927117387</v>
      </c>
      <c r="L40" s="5"/>
      <c r="M40" s="5"/>
    </row>
    <row r="41" spans="1:13" ht="15">
      <c r="A41" s="95" t="s">
        <v>187</v>
      </c>
      <c r="B41" s="143">
        <v>111680.58600000013</v>
      </c>
      <c r="C41" s="93">
        <v>26600</v>
      </c>
      <c r="D41" s="93">
        <v>138280.58600000013</v>
      </c>
      <c r="E41" s="93">
        <v>119426</v>
      </c>
      <c r="F41" s="144">
        <f t="shared" si="2"/>
        <v>1.1578767270108696</v>
      </c>
      <c r="G41" s="139">
        <v>127319.48850000036</v>
      </c>
      <c r="H41" s="139">
        <v>13428</v>
      </c>
      <c r="I41" s="139">
        <v>140747.48850000027</v>
      </c>
      <c r="J41" s="139">
        <v>126397</v>
      </c>
      <c r="K41" s="144">
        <f t="shared" si="1"/>
        <v>1.1135350403886188</v>
      </c>
      <c r="L41" s="5"/>
      <c r="M41" s="5"/>
    </row>
    <row r="42" spans="1:13" ht="15" customHeight="1">
      <c r="A42" s="95" t="s">
        <v>193</v>
      </c>
      <c r="B42" s="143">
        <v>25848.12599999993</v>
      </c>
      <c r="C42" s="93">
        <v>0</v>
      </c>
      <c r="D42" s="93">
        <v>25848.12599999993</v>
      </c>
      <c r="E42" s="93">
        <v>17848</v>
      </c>
      <c r="F42" s="144">
        <f t="shared" si="2"/>
        <v>1.448236553115191</v>
      </c>
      <c r="G42" s="139">
        <v>27543.78700000022</v>
      </c>
      <c r="H42" s="139">
        <v>13427</v>
      </c>
      <c r="I42" s="139">
        <v>40970.78700000041</v>
      </c>
      <c r="J42" s="139">
        <v>29073</v>
      </c>
      <c r="K42" s="144">
        <f t="shared" si="1"/>
        <v>1.4092383654937712</v>
      </c>
      <c r="L42" s="5"/>
      <c r="M42" s="5"/>
    </row>
    <row r="43" spans="1:13" ht="15">
      <c r="A43" s="95" t="s">
        <v>188</v>
      </c>
      <c r="B43" s="143">
        <v>977.06</v>
      </c>
      <c r="C43" s="93">
        <v>3545</v>
      </c>
      <c r="D43" s="93">
        <v>4522.0599999999995</v>
      </c>
      <c r="E43" s="93">
        <v>4515</v>
      </c>
      <c r="F43" s="144">
        <f t="shared" si="2"/>
        <v>1.001563676633444</v>
      </c>
      <c r="G43" s="139">
        <v>0</v>
      </c>
      <c r="H43" s="139">
        <v>0</v>
      </c>
      <c r="I43" s="139">
        <v>0</v>
      </c>
      <c r="J43" s="139">
        <v>0</v>
      </c>
      <c r="K43" s="179" t="s">
        <v>385</v>
      </c>
      <c r="L43" s="5"/>
      <c r="M43" s="5"/>
    </row>
    <row r="44" spans="1:13" ht="15">
      <c r="A44" s="95" t="s">
        <v>174</v>
      </c>
      <c r="B44" s="143">
        <v>10408.740000000002</v>
      </c>
      <c r="C44" s="93">
        <v>0</v>
      </c>
      <c r="D44" s="93">
        <v>10408.740000000002</v>
      </c>
      <c r="E44" s="93">
        <v>10370</v>
      </c>
      <c r="F44" s="144">
        <f t="shared" si="2"/>
        <v>1.0037357762777244</v>
      </c>
      <c r="G44" s="139">
        <v>3616</v>
      </c>
      <c r="H44" s="139">
        <v>39</v>
      </c>
      <c r="I44" s="139">
        <v>3655</v>
      </c>
      <c r="J44" s="139">
        <v>8318</v>
      </c>
      <c r="K44" s="144">
        <f t="shared" si="1"/>
        <v>0.43940851166145706</v>
      </c>
      <c r="L44" s="5"/>
      <c r="M44" s="5"/>
    </row>
    <row r="45" spans="1:13" ht="15">
      <c r="A45" s="95" t="s">
        <v>189</v>
      </c>
      <c r="B45" s="143">
        <v>236238.0369</v>
      </c>
      <c r="C45" s="93">
        <v>0</v>
      </c>
      <c r="D45" s="93">
        <v>236238.0369</v>
      </c>
      <c r="E45" s="93">
        <v>196865</v>
      </c>
      <c r="F45" s="144">
        <f t="shared" si="2"/>
        <v>1.2000001874380921</v>
      </c>
      <c r="G45" s="139">
        <v>145777.09094999984</v>
      </c>
      <c r="H45" s="139">
        <v>39373</v>
      </c>
      <c r="I45" s="139">
        <v>185150.09095000004</v>
      </c>
      <c r="J45" s="139">
        <v>184951</v>
      </c>
      <c r="K45" s="144">
        <f t="shared" si="1"/>
        <v>1.0010764524117202</v>
      </c>
      <c r="L45" s="5"/>
      <c r="M45" s="5"/>
    </row>
    <row r="46" spans="1:13" ht="15" customHeight="1" thickBot="1">
      <c r="A46" s="103" t="s">
        <v>79</v>
      </c>
      <c r="B46" s="145">
        <f>SUM(B20:B45)</f>
        <v>2446235.672642458</v>
      </c>
      <c r="C46" s="105">
        <f>SUM(C20:C45)</f>
        <v>441665</v>
      </c>
      <c r="D46" s="105">
        <f>SUM(D20:D45)</f>
        <v>2887900.6726424126</v>
      </c>
      <c r="E46" s="105">
        <f>SUM(E20:E45)</f>
        <v>2499999</v>
      </c>
      <c r="F46" s="146">
        <f t="shared" si="2"/>
        <v>1.1551607311212575</v>
      </c>
      <c r="G46" s="140">
        <f>SUM(G20:G45)</f>
        <v>2588489.6331499894</v>
      </c>
      <c r="H46" s="105">
        <f>SUM(H20:H45)</f>
        <v>381905</v>
      </c>
      <c r="I46" s="105">
        <f>SUM(I20:I45)</f>
        <v>2970394.6331499806</v>
      </c>
      <c r="J46" s="105">
        <f>SUM(J20:J45)</f>
        <v>2620946</v>
      </c>
      <c r="K46" s="146">
        <f>I46/J46</f>
        <v>1.1333291998957553</v>
      </c>
      <c r="L46" s="5"/>
      <c r="M46" s="5"/>
    </row>
    <row r="47" spans="1:13" ht="15" customHeight="1">
      <c r="A47" s="15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7" ht="15" customHeight="1">
      <c r="A48" s="151"/>
      <c r="B48" s="151"/>
      <c r="C48" s="1"/>
      <c r="D48" s="1"/>
      <c r="E48" s="1"/>
      <c r="F48" s="1"/>
      <c r="G48" s="1"/>
    </row>
    <row r="49" spans="1:13" ht="15" customHeight="1" thickBot="1">
      <c r="A49" s="193" t="s">
        <v>194</v>
      </c>
      <c r="B49" s="194"/>
      <c r="C49" s="194"/>
      <c r="D49" s="194"/>
      <c r="E49" s="194"/>
      <c r="F49" s="194"/>
      <c r="G49" s="195"/>
      <c r="H49" s="132"/>
      <c r="I49" s="132"/>
      <c r="J49" s="132"/>
      <c r="K49" s="132"/>
      <c r="L49" s="132"/>
      <c r="M49" s="133"/>
    </row>
    <row r="50" spans="1:13" ht="15">
      <c r="A50" s="150"/>
      <c r="B50" s="196">
        <v>2021</v>
      </c>
      <c r="C50" s="197"/>
      <c r="D50" s="197"/>
      <c r="E50" s="197"/>
      <c r="F50" s="197"/>
      <c r="G50" s="198"/>
      <c r="H50" s="182">
        <v>2022</v>
      </c>
      <c r="I50" s="183"/>
      <c r="J50" s="183"/>
      <c r="K50" s="183"/>
      <c r="L50" s="183"/>
      <c r="M50" s="184"/>
    </row>
    <row r="51" spans="1:13" ht="30">
      <c r="A51" s="100" t="s">
        <v>0</v>
      </c>
      <c r="B51" s="134" t="s">
        <v>167</v>
      </c>
      <c r="C51" s="97" t="s">
        <v>168</v>
      </c>
      <c r="D51" s="97" t="s">
        <v>196</v>
      </c>
      <c r="E51" s="97" t="s">
        <v>195</v>
      </c>
      <c r="F51" s="97" t="s">
        <v>2</v>
      </c>
      <c r="G51" s="171" t="s">
        <v>386</v>
      </c>
      <c r="H51" s="174" t="s">
        <v>167</v>
      </c>
      <c r="I51" s="97" t="s">
        <v>168</v>
      </c>
      <c r="J51" s="97" t="s">
        <v>196</v>
      </c>
      <c r="K51" s="97" t="s">
        <v>195</v>
      </c>
      <c r="L51" s="97" t="s">
        <v>2</v>
      </c>
      <c r="M51" s="178" t="s">
        <v>386</v>
      </c>
    </row>
    <row r="52" spans="1:13" ht="15">
      <c r="A52" s="101" t="s">
        <v>169</v>
      </c>
      <c r="B52" s="135">
        <v>160187.99499998882</v>
      </c>
      <c r="C52" s="98">
        <v>20000</v>
      </c>
      <c r="D52" s="98">
        <v>0</v>
      </c>
      <c r="E52" s="98">
        <f aca="true" t="shared" si="3" ref="E52:E75">B52+C52+D52</f>
        <v>180187.99499998882</v>
      </c>
      <c r="F52" s="98">
        <v>126976</v>
      </c>
      <c r="G52" s="172">
        <f>E52/F52</f>
        <v>1.419071281186908</v>
      </c>
      <c r="H52" s="175">
        <v>136636.97800000053</v>
      </c>
      <c r="I52" s="98">
        <v>58842</v>
      </c>
      <c r="J52" s="98">
        <v>0</v>
      </c>
      <c r="K52" s="98">
        <f aca="true" t="shared" si="4" ref="K52:K75">H52+I52+J52</f>
        <v>195478.97800000053</v>
      </c>
      <c r="L52" s="93">
        <v>125055</v>
      </c>
      <c r="M52" s="179">
        <f>K52/L52</f>
        <v>1.5631440406221304</v>
      </c>
    </row>
    <row r="53" spans="1:13" ht="15">
      <c r="A53" s="101" t="s">
        <v>170</v>
      </c>
      <c r="B53" s="135">
        <v>38415.73200000023</v>
      </c>
      <c r="C53" s="98">
        <v>9847</v>
      </c>
      <c r="D53" s="98">
        <v>0</v>
      </c>
      <c r="E53" s="98">
        <f t="shared" si="3"/>
        <v>48262.73200000023</v>
      </c>
      <c r="F53" s="98">
        <v>42633</v>
      </c>
      <c r="G53" s="172">
        <f>E53/F53</f>
        <v>1.1320510402739716</v>
      </c>
      <c r="H53" s="175">
        <v>47999.7244999999</v>
      </c>
      <c r="I53" s="98">
        <v>89</v>
      </c>
      <c r="J53" s="98">
        <v>0</v>
      </c>
      <c r="K53" s="98">
        <f t="shared" si="4"/>
        <v>48088.7244999999</v>
      </c>
      <c r="L53" s="93">
        <v>45967</v>
      </c>
      <c r="M53" s="179">
        <f>K53/L53</f>
        <v>1.046157558683401</v>
      </c>
    </row>
    <row r="54" spans="1:13" ht="15">
      <c r="A54" s="101" t="s">
        <v>171</v>
      </c>
      <c r="B54" s="135">
        <v>17423.052000000007</v>
      </c>
      <c r="C54" s="98">
        <v>28847</v>
      </c>
      <c r="D54" s="98">
        <v>0</v>
      </c>
      <c r="E54" s="98">
        <f t="shared" si="3"/>
        <v>46270.05200000001</v>
      </c>
      <c r="F54" s="98">
        <v>23479</v>
      </c>
      <c r="G54" s="172">
        <f>E54/F54</f>
        <v>1.9706994335363521</v>
      </c>
      <c r="H54" s="175">
        <v>21675.890500000016</v>
      </c>
      <c r="I54" s="98">
        <v>17724</v>
      </c>
      <c r="J54" s="98">
        <v>0</v>
      </c>
      <c r="K54" s="98">
        <f t="shared" si="4"/>
        <v>39399.890500000016</v>
      </c>
      <c r="L54" s="93">
        <v>21776</v>
      </c>
      <c r="M54" s="179">
        <f>K54/L54</f>
        <v>1.8093263455180022</v>
      </c>
    </row>
    <row r="55" spans="1:13" ht="15">
      <c r="A55" s="101" t="s">
        <v>172</v>
      </c>
      <c r="B55" s="135">
        <v>0</v>
      </c>
      <c r="C55" s="98">
        <v>5734</v>
      </c>
      <c r="D55" s="98">
        <v>0</v>
      </c>
      <c r="E55" s="98">
        <f t="shared" si="3"/>
        <v>5734</v>
      </c>
      <c r="F55" s="98">
        <v>5734</v>
      </c>
      <c r="G55" s="172">
        <f>E55/F55</f>
        <v>1</v>
      </c>
      <c r="H55" s="175">
        <v>0</v>
      </c>
      <c r="I55" s="98">
        <v>5067</v>
      </c>
      <c r="J55" s="98">
        <v>0</v>
      </c>
      <c r="K55" s="98">
        <f t="shared" si="4"/>
        <v>5067</v>
      </c>
      <c r="L55" s="93">
        <v>5067</v>
      </c>
      <c r="M55" s="179">
        <f>K55/L55</f>
        <v>1</v>
      </c>
    </row>
    <row r="56" spans="1:13" ht="15">
      <c r="A56" s="101" t="s">
        <v>175</v>
      </c>
      <c r="B56" s="135">
        <v>871</v>
      </c>
      <c r="C56" s="98">
        <v>69</v>
      </c>
      <c r="D56" s="98">
        <v>0</v>
      </c>
      <c r="E56" s="98">
        <f t="shared" si="3"/>
        <v>940</v>
      </c>
      <c r="F56" s="98">
        <v>851</v>
      </c>
      <c r="G56" s="172">
        <f>E56/F56</f>
        <v>1.1045828437132785</v>
      </c>
      <c r="H56" s="175">
        <v>0</v>
      </c>
      <c r="I56" s="98">
        <v>0</v>
      </c>
      <c r="J56" s="98">
        <v>0</v>
      </c>
      <c r="K56" s="98">
        <f t="shared" si="4"/>
        <v>0</v>
      </c>
      <c r="L56" s="93">
        <v>0</v>
      </c>
      <c r="M56" s="179" t="s">
        <v>385</v>
      </c>
    </row>
    <row r="57" spans="1:13" ht="15">
      <c r="A57" s="95" t="s">
        <v>381</v>
      </c>
      <c r="B57" s="135">
        <v>0</v>
      </c>
      <c r="C57" s="98">
        <v>0</v>
      </c>
      <c r="D57" s="98">
        <v>0</v>
      </c>
      <c r="E57" s="98">
        <f t="shared" si="3"/>
        <v>0</v>
      </c>
      <c r="F57" s="98">
        <v>0</v>
      </c>
      <c r="G57" s="172" t="s">
        <v>385</v>
      </c>
      <c r="H57" s="175">
        <v>0</v>
      </c>
      <c r="I57" s="98">
        <v>0</v>
      </c>
      <c r="J57" s="98">
        <v>0</v>
      </c>
      <c r="K57" s="98">
        <f t="shared" si="4"/>
        <v>0</v>
      </c>
      <c r="L57" s="93">
        <v>0</v>
      </c>
      <c r="M57" s="179" t="s">
        <v>385</v>
      </c>
    </row>
    <row r="58" spans="1:13" ht="15">
      <c r="A58" s="101" t="s">
        <v>384</v>
      </c>
      <c r="B58" s="135">
        <v>0</v>
      </c>
      <c r="C58" s="98">
        <v>0</v>
      </c>
      <c r="D58" s="98">
        <v>0</v>
      </c>
      <c r="E58" s="98">
        <f t="shared" si="3"/>
        <v>0</v>
      </c>
      <c r="F58" s="98">
        <v>0</v>
      </c>
      <c r="G58" s="172" t="s">
        <v>385</v>
      </c>
      <c r="H58" s="175">
        <v>692.8000000000001</v>
      </c>
      <c r="I58" s="98">
        <v>0</v>
      </c>
      <c r="J58" s="98">
        <v>0</v>
      </c>
      <c r="K58" s="98">
        <f t="shared" si="4"/>
        <v>692.8000000000001</v>
      </c>
      <c r="L58" s="93">
        <v>691</v>
      </c>
      <c r="M58" s="179">
        <f>K58/L58</f>
        <v>1.0026049204052099</v>
      </c>
    </row>
    <row r="59" spans="1:13" ht="15" customHeight="1">
      <c r="A59" s="101" t="s">
        <v>176</v>
      </c>
      <c r="B59" s="135">
        <v>48885.98200000065</v>
      </c>
      <c r="C59" s="98">
        <v>7722</v>
      </c>
      <c r="D59" s="98">
        <v>-11030.9820000007</v>
      </c>
      <c r="E59" s="98">
        <f t="shared" si="3"/>
        <v>45576.99999999995</v>
      </c>
      <c r="F59" s="98">
        <v>44744</v>
      </c>
      <c r="G59" s="172">
        <f>E59/F59</f>
        <v>1.0186170212765946</v>
      </c>
      <c r="H59" s="175">
        <v>39063.86999999998</v>
      </c>
      <c r="I59" s="98">
        <v>833</v>
      </c>
      <c r="J59" s="98">
        <v>0</v>
      </c>
      <c r="K59" s="98">
        <f t="shared" si="4"/>
        <v>39896.86999999998</v>
      </c>
      <c r="L59" s="93">
        <v>38036</v>
      </c>
      <c r="M59" s="179">
        <f>K59/L59</f>
        <v>1.0489239141865596</v>
      </c>
    </row>
    <row r="60" spans="1:13" ht="15">
      <c r="A60" s="101" t="s">
        <v>190</v>
      </c>
      <c r="B60" s="135">
        <v>5589.819999999997</v>
      </c>
      <c r="C60" s="98">
        <v>1261</v>
      </c>
      <c r="D60" s="98">
        <v>-8.81999999999698</v>
      </c>
      <c r="E60" s="98">
        <f t="shared" si="3"/>
        <v>6842</v>
      </c>
      <c r="F60" s="98">
        <v>6842</v>
      </c>
      <c r="G60" s="172">
        <f>E60/F60</f>
        <v>1</v>
      </c>
      <c r="H60" s="175">
        <v>6205.145</v>
      </c>
      <c r="I60" s="98">
        <v>0</v>
      </c>
      <c r="J60" s="98">
        <v>0</v>
      </c>
      <c r="K60" s="98">
        <f t="shared" si="4"/>
        <v>6205.145</v>
      </c>
      <c r="L60" s="93">
        <v>6175</v>
      </c>
      <c r="M60" s="179">
        <f>K60/L60</f>
        <v>1.0048817813765183</v>
      </c>
    </row>
    <row r="61" spans="1:13" ht="15">
      <c r="A61" s="95" t="s">
        <v>177</v>
      </c>
      <c r="B61" s="135">
        <v>0</v>
      </c>
      <c r="C61" s="98">
        <v>0</v>
      </c>
      <c r="D61" s="98">
        <v>0</v>
      </c>
      <c r="E61" s="98">
        <f t="shared" si="3"/>
        <v>0</v>
      </c>
      <c r="F61" s="98">
        <v>0</v>
      </c>
      <c r="G61" s="172" t="s">
        <v>385</v>
      </c>
      <c r="H61" s="175"/>
      <c r="I61" s="98">
        <v>0</v>
      </c>
      <c r="J61" s="98">
        <v>0</v>
      </c>
      <c r="K61" s="98">
        <f t="shared" si="4"/>
        <v>0</v>
      </c>
      <c r="L61" s="93">
        <v>0</v>
      </c>
      <c r="M61" s="179" t="s">
        <v>385</v>
      </c>
    </row>
    <row r="62" spans="1:13" ht="15">
      <c r="A62" s="95" t="s">
        <v>178</v>
      </c>
      <c r="B62" s="135">
        <v>0</v>
      </c>
      <c r="C62" s="98">
        <v>0</v>
      </c>
      <c r="D62" s="98">
        <v>0</v>
      </c>
      <c r="E62" s="98">
        <f t="shared" si="3"/>
        <v>0</v>
      </c>
      <c r="F62" s="98">
        <v>0</v>
      </c>
      <c r="G62" s="172" t="s">
        <v>385</v>
      </c>
      <c r="H62" s="175">
        <v>109.6</v>
      </c>
      <c r="I62" s="98">
        <v>0</v>
      </c>
      <c r="J62" s="98">
        <v>0</v>
      </c>
      <c r="K62" s="98">
        <f t="shared" si="4"/>
        <v>109.6</v>
      </c>
      <c r="L62" s="93">
        <v>0</v>
      </c>
      <c r="M62" s="179" t="s">
        <v>385</v>
      </c>
    </row>
    <row r="63" spans="1:13" ht="15">
      <c r="A63" s="101" t="s">
        <v>179</v>
      </c>
      <c r="B63" s="135">
        <v>10081.134000000004</v>
      </c>
      <c r="C63" s="98">
        <v>149</v>
      </c>
      <c r="D63" s="98">
        <v>-2189.134</v>
      </c>
      <c r="E63" s="98">
        <f t="shared" si="3"/>
        <v>8041.000000000004</v>
      </c>
      <c r="F63" s="98">
        <v>8130</v>
      </c>
      <c r="G63" s="172">
        <f>E63/F63</f>
        <v>0.9890528905289058</v>
      </c>
      <c r="H63" s="175">
        <v>9422.106000000002</v>
      </c>
      <c r="I63" s="98">
        <v>0</v>
      </c>
      <c r="J63" s="98">
        <v>0</v>
      </c>
      <c r="K63" s="98">
        <f t="shared" si="4"/>
        <v>9422.106000000002</v>
      </c>
      <c r="L63" s="93">
        <v>8732</v>
      </c>
      <c r="M63" s="179">
        <f>K63/L63</f>
        <v>1.0790318369216676</v>
      </c>
    </row>
    <row r="64" spans="1:13" ht="15">
      <c r="A64" s="101" t="s">
        <v>191</v>
      </c>
      <c r="B64" s="135">
        <v>1437.12</v>
      </c>
      <c r="C64" s="98">
        <v>453</v>
      </c>
      <c r="D64" s="98">
        <v>-904.1199999999999</v>
      </c>
      <c r="E64" s="98">
        <f t="shared" si="3"/>
        <v>986</v>
      </c>
      <c r="F64" s="98">
        <v>986</v>
      </c>
      <c r="G64" s="172">
        <f>E64/F64</f>
        <v>1</v>
      </c>
      <c r="H64" s="175">
        <v>1695</v>
      </c>
      <c r="I64" s="98">
        <v>0</v>
      </c>
      <c r="J64" s="98">
        <v>0</v>
      </c>
      <c r="K64" s="98">
        <f t="shared" si="4"/>
        <v>1695</v>
      </c>
      <c r="L64" s="93">
        <v>1401</v>
      </c>
      <c r="M64" s="179">
        <f>K64/L64</f>
        <v>1.2098501070663812</v>
      </c>
    </row>
    <row r="65" spans="1:13" ht="15">
      <c r="A65" s="95" t="s">
        <v>180</v>
      </c>
      <c r="B65" s="135">
        <v>0</v>
      </c>
      <c r="C65" s="98">
        <v>0</v>
      </c>
      <c r="D65" s="98">
        <v>0</v>
      </c>
      <c r="E65" s="98">
        <f t="shared" si="3"/>
        <v>0</v>
      </c>
      <c r="F65" s="98">
        <v>0</v>
      </c>
      <c r="G65" s="172" t="s">
        <v>385</v>
      </c>
      <c r="H65" s="175">
        <v>0</v>
      </c>
      <c r="I65" s="98">
        <v>196</v>
      </c>
      <c r="J65" s="98">
        <v>0</v>
      </c>
      <c r="K65" s="98">
        <f t="shared" si="4"/>
        <v>196</v>
      </c>
      <c r="L65" s="93">
        <v>0</v>
      </c>
      <c r="M65" s="179" t="s">
        <v>385</v>
      </c>
    </row>
    <row r="66" spans="1:13" ht="15">
      <c r="A66" s="95" t="s">
        <v>182</v>
      </c>
      <c r="B66" s="135">
        <v>0</v>
      </c>
      <c r="C66" s="98">
        <v>0</v>
      </c>
      <c r="D66" s="98">
        <v>0</v>
      </c>
      <c r="E66" s="98">
        <f t="shared" si="3"/>
        <v>0</v>
      </c>
      <c r="F66" s="98">
        <v>0</v>
      </c>
      <c r="G66" s="172" t="s">
        <v>385</v>
      </c>
      <c r="H66" s="175">
        <v>0</v>
      </c>
      <c r="I66" s="98">
        <v>2598</v>
      </c>
      <c r="J66" s="98">
        <v>0</v>
      </c>
      <c r="K66" s="98">
        <f t="shared" si="4"/>
        <v>2598</v>
      </c>
      <c r="L66" s="93">
        <v>0</v>
      </c>
      <c r="M66" s="179" t="s">
        <v>385</v>
      </c>
    </row>
    <row r="67" spans="1:13" ht="15">
      <c r="A67" s="101" t="s">
        <v>183</v>
      </c>
      <c r="B67" s="135">
        <v>131741.95499999708</v>
      </c>
      <c r="C67" s="98">
        <v>33162</v>
      </c>
      <c r="D67" s="98">
        <v>0</v>
      </c>
      <c r="E67" s="98">
        <f t="shared" si="3"/>
        <v>164903.95499999708</v>
      </c>
      <c r="F67" s="98">
        <v>137310</v>
      </c>
      <c r="G67" s="172">
        <f>E67/F67</f>
        <v>1.2009610006554299</v>
      </c>
      <c r="H67" s="175">
        <v>186483.24300000223</v>
      </c>
      <c r="I67" s="98">
        <v>26762</v>
      </c>
      <c r="J67" s="98">
        <v>0</v>
      </c>
      <c r="K67" s="98">
        <f t="shared" si="4"/>
        <v>213245.24300000223</v>
      </c>
      <c r="L67" s="93">
        <v>145928</v>
      </c>
      <c r="M67" s="179">
        <f>K67/L67</f>
        <v>1.4613044994792106</v>
      </c>
    </row>
    <row r="68" spans="1:13" ht="15">
      <c r="A68" s="101" t="s">
        <v>192</v>
      </c>
      <c r="B68" s="135">
        <v>72920.52399999883</v>
      </c>
      <c r="C68" s="98">
        <v>0</v>
      </c>
      <c r="D68" s="98">
        <v>0</v>
      </c>
      <c r="E68" s="98">
        <f t="shared" si="3"/>
        <v>72920.52399999883</v>
      </c>
      <c r="F68" s="98">
        <v>58601</v>
      </c>
      <c r="G68" s="172">
        <f>E68/F68</f>
        <v>1.2443563079128142</v>
      </c>
      <c r="H68" s="175">
        <v>57849.57450000004</v>
      </c>
      <c r="I68" s="98">
        <v>15152</v>
      </c>
      <c r="J68" s="98">
        <v>0</v>
      </c>
      <c r="K68" s="98">
        <f t="shared" si="4"/>
        <v>73001.57450000005</v>
      </c>
      <c r="L68" s="93">
        <v>57940</v>
      </c>
      <c r="M68" s="179">
        <f>K68/L68</f>
        <v>1.2599512340352097</v>
      </c>
    </row>
    <row r="69" spans="1:13" ht="15">
      <c r="A69" s="101" t="s">
        <v>184</v>
      </c>
      <c r="B69" s="135">
        <v>6275.075999999999</v>
      </c>
      <c r="C69" s="98">
        <v>1757</v>
      </c>
      <c r="D69" s="98">
        <v>0</v>
      </c>
      <c r="E69" s="98">
        <f t="shared" si="3"/>
        <v>8032.075999999999</v>
      </c>
      <c r="F69" s="98">
        <v>6593</v>
      </c>
      <c r="G69" s="172">
        <f>E69/F69</f>
        <v>1.2182733201880782</v>
      </c>
      <c r="H69" s="175">
        <v>5419.196000000003</v>
      </c>
      <c r="I69" s="98">
        <v>1439</v>
      </c>
      <c r="J69" s="98">
        <v>0</v>
      </c>
      <c r="K69" s="98">
        <f t="shared" si="4"/>
        <v>6858.196000000003</v>
      </c>
      <c r="L69" s="93">
        <v>5856</v>
      </c>
      <c r="M69" s="179">
        <f>K69/L69</f>
        <v>1.1711400273224049</v>
      </c>
    </row>
    <row r="70" spans="1:13" ht="15">
      <c r="A70" s="101" t="s">
        <v>185</v>
      </c>
      <c r="B70" s="135">
        <v>3557.203999999993</v>
      </c>
      <c r="C70" s="98">
        <v>0</v>
      </c>
      <c r="D70" s="98">
        <v>-695.203999999993</v>
      </c>
      <c r="E70" s="98">
        <f t="shared" si="3"/>
        <v>2862</v>
      </c>
      <c r="F70" s="98">
        <v>2042</v>
      </c>
      <c r="G70" s="172">
        <f>E70/F70</f>
        <v>1.4015670910871694</v>
      </c>
      <c r="H70" s="175">
        <v>2486</v>
      </c>
      <c r="I70" s="98">
        <v>820</v>
      </c>
      <c r="J70" s="98">
        <v>0</v>
      </c>
      <c r="K70" s="98">
        <f t="shared" si="4"/>
        <v>3306</v>
      </c>
      <c r="L70" s="93">
        <v>2293</v>
      </c>
      <c r="M70" s="179">
        <f>K70/L70</f>
        <v>1.4417793283907545</v>
      </c>
    </row>
    <row r="71" spans="1:13" ht="15">
      <c r="A71" s="95" t="s">
        <v>186</v>
      </c>
      <c r="B71" s="135">
        <v>0</v>
      </c>
      <c r="C71" s="98">
        <v>0</v>
      </c>
      <c r="D71" s="98">
        <v>0</v>
      </c>
      <c r="E71" s="98">
        <f t="shared" si="3"/>
        <v>0</v>
      </c>
      <c r="F71" s="98">
        <v>0</v>
      </c>
      <c r="G71" s="172" t="s">
        <v>385</v>
      </c>
      <c r="H71" s="175">
        <v>0</v>
      </c>
      <c r="I71" s="98">
        <v>0</v>
      </c>
      <c r="J71" s="98">
        <v>0</v>
      </c>
      <c r="K71" s="98">
        <f t="shared" si="4"/>
        <v>0</v>
      </c>
      <c r="L71" s="93">
        <v>0</v>
      </c>
      <c r="M71" s="179" t="s">
        <v>385</v>
      </c>
    </row>
    <row r="72" spans="1:13" ht="15">
      <c r="A72" s="101" t="s">
        <v>187</v>
      </c>
      <c r="B72" s="135">
        <v>24360.406000000054</v>
      </c>
      <c r="C72" s="98">
        <v>8000</v>
      </c>
      <c r="D72" s="98">
        <v>0</v>
      </c>
      <c r="E72" s="98">
        <f t="shared" si="3"/>
        <v>32360.406000000054</v>
      </c>
      <c r="F72" s="98">
        <v>30518</v>
      </c>
      <c r="G72" s="172">
        <f>E72/F72</f>
        <v>1.0603711252375665</v>
      </c>
      <c r="H72" s="175">
        <v>27486.63849999995</v>
      </c>
      <c r="I72" s="98">
        <v>1510</v>
      </c>
      <c r="J72" s="98">
        <v>0</v>
      </c>
      <c r="K72" s="98">
        <f t="shared" si="4"/>
        <v>28996.63849999995</v>
      </c>
      <c r="L72" s="93">
        <v>28595</v>
      </c>
      <c r="M72" s="179">
        <f>K72/L72</f>
        <v>1.014045759748206</v>
      </c>
    </row>
    <row r="73" spans="1:13" ht="15">
      <c r="A73" s="101" t="s">
        <v>193</v>
      </c>
      <c r="B73" s="135">
        <v>4395.826000000007</v>
      </c>
      <c r="C73" s="98">
        <v>1343</v>
      </c>
      <c r="D73" s="98">
        <v>0</v>
      </c>
      <c r="E73" s="98">
        <f t="shared" si="3"/>
        <v>5738.826000000007</v>
      </c>
      <c r="F73" s="98">
        <v>4561</v>
      </c>
      <c r="G73" s="172">
        <f>E73/F73</f>
        <v>1.2582385441789097</v>
      </c>
      <c r="H73" s="175">
        <v>8284.536999999998</v>
      </c>
      <c r="I73" s="98">
        <v>1510</v>
      </c>
      <c r="J73" s="98">
        <v>0</v>
      </c>
      <c r="K73" s="98">
        <f t="shared" si="4"/>
        <v>9794.536999999998</v>
      </c>
      <c r="L73" s="93">
        <v>6577</v>
      </c>
      <c r="M73" s="179">
        <f>K73/L73</f>
        <v>1.4892104302873648</v>
      </c>
    </row>
    <row r="74" spans="1:13" ht="15">
      <c r="A74" s="101" t="s">
        <v>174</v>
      </c>
      <c r="B74" s="135"/>
      <c r="C74" s="98">
        <v>0</v>
      </c>
      <c r="D74" s="98">
        <v>0</v>
      </c>
      <c r="E74" s="98">
        <f t="shared" si="3"/>
        <v>0</v>
      </c>
      <c r="F74" s="98">
        <v>0</v>
      </c>
      <c r="G74" s="172" t="s">
        <v>385</v>
      </c>
      <c r="H74" s="175">
        <v>226</v>
      </c>
      <c r="I74" s="98">
        <v>0</v>
      </c>
      <c r="J74" s="98">
        <v>0</v>
      </c>
      <c r="K74" s="98">
        <f t="shared" si="4"/>
        <v>226</v>
      </c>
      <c r="L74" s="93">
        <v>0</v>
      </c>
      <c r="M74" s="179" t="s">
        <v>385</v>
      </c>
    </row>
    <row r="75" spans="1:13" ht="15">
      <c r="A75" s="102" t="s">
        <v>189</v>
      </c>
      <c r="B75" s="135">
        <v>12846</v>
      </c>
      <c r="C75" s="98">
        <v>0</v>
      </c>
      <c r="D75" s="98">
        <v>0</v>
      </c>
      <c r="E75" s="98">
        <f t="shared" si="3"/>
        <v>12846</v>
      </c>
      <c r="F75" s="98">
        <v>0</v>
      </c>
      <c r="G75" s="172" t="s">
        <v>385</v>
      </c>
      <c r="H75" s="175">
        <v>0</v>
      </c>
      <c r="I75" s="98">
        <v>12846</v>
      </c>
      <c r="J75" s="98">
        <v>0</v>
      </c>
      <c r="K75" s="98">
        <f t="shared" si="4"/>
        <v>12846</v>
      </c>
      <c r="L75" s="98">
        <v>0</v>
      </c>
      <c r="M75" s="179" t="s">
        <v>385</v>
      </c>
    </row>
    <row r="76" spans="1:13" ht="15.75" thickBot="1">
      <c r="A76" s="103" t="s">
        <v>79</v>
      </c>
      <c r="B76" s="136">
        <f>SUM(B52:B75)</f>
        <v>538988.8259999857</v>
      </c>
      <c r="C76" s="105">
        <f>SUM(C52:C75)</f>
        <v>118344</v>
      </c>
      <c r="D76" s="105">
        <f>SUM(D52:D75)</f>
        <v>-14828.260000000691</v>
      </c>
      <c r="E76" s="105">
        <f>SUM(E52:E75)</f>
        <v>642504.565999985</v>
      </c>
      <c r="F76" s="105">
        <f>SUM(F52:F75)</f>
        <v>500000</v>
      </c>
      <c r="G76" s="173">
        <f>E76/F76</f>
        <v>1.28500913199997</v>
      </c>
      <c r="H76" s="145">
        <f>SUM(H52:H75)</f>
        <v>551736.3030000026</v>
      </c>
      <c r="I76" s="105">
        <f>SUM(I52:I75)</f>
        <v>145388</v>
      </c>
      <c r="J76" s="105">
        <f>SUM(J52:J75)</f>
        <v>0</v>
      </c>
      <c r="K76" s="105">
        <f>SUM(K52:K75)</f>
        <v>697124.3030000028</v>
      </c>
      <c r="L76" s="105">
        <f>SUM(L52:L75)</f>
        <v>500089</v>
      </c>
      <c r="M76" s="146">
        <f>K76/L76</f>
        <v>1.3940004739156484</v>
      </c>
    </row>
    <row r="77" ht="15">
      <c r="A77" s="147"/>
    </row>
    <row r="79" spans="1:13" ht="15.75" thickBot="1">
      <c r="A79" s="193" t="s">
        <v>383</v>
      </c>
      <c r="B79" s="194"/>
      <c r="C79" s="194"/>
      <c r="D79" s="194"/>
      <c r="E79" s="194"/>
      <c r="F79" s="194"/>
      <c r="G79" s="195"/>
      <c r="H79" s="132"/>
      <c r="I79" s="132"/>
      <c r="J79" s="132"/>
      <c r="K79" s="132"/>
      <c r="L79" s="132"/>
      <c r="M79" s="133"/>
    </row>
    <row r="80" spans="1:13" ht="15">
      <c r="A80" s="150"/>
      <c r="B80" s="196">
        <v>2021</v>
      </c>
      <c r="C80" s="197"/>
      <c r="D80" s="197"/>
      <c r="E80" s="197"/>
      <c r="F80" s="197"/>
      <c r="G80" s="198"/>
      <c r="H80" s="182">
        <v>2022</v>
      </c>
      <c r="I80" s="183"/>
      <c r="J80" s="183"/>
      <c r="K80" s="183"/>
      <c r="L80" s="183"/>
      <c r="M80" s="184"/>
    </row>
    <row r="81" spans="1:13" ht="30">
      <c r="A81" s="100" t="s">
        <v>0</v>
      </c>
      <c r="B81" s="134" t="s">
        <v>167</v>
      </c>
      <c r="C81" s="97" t="s">
        <v>168</v>
      </c>
      <c r="D81" s="97" t="s">
        <v>197</v>
      </c>
      <c r="E81" s="97" t="s">
        <v>195</v>
      </c>
      <c r="F81" s="97" t="s">
        <v>2</v>
      </c>
      <c r="G81" s="171" t="s">
        <v>386</v>
      </c>
      <c r="H81" s="174" t="s">
        <v>167</v>
      </c>
      <c r="I81" s="97" t="s">
        <v>168</v>
      </c>
      <c r="J81" s="97" t="s">
        <v>197</v>
      </c>
      <c r="K81" s="97" t="s">
        <v>195</v>
      </c>
      <c r="L81" s="97" t="s">
        <v>2</v>
      </c>
      <c r="M81" s="178" t="s">
        <v>386</v>
      </c>
    </row>
    <row r="82" spans="1:13" ht="15">
      <c r="A82" s="101" t="s">
        <v>169</v>
      </c>
      <c r="B82" s="135">
        <v>127043.51500000014</v>
      </c>
      <c r="C82" s="99">
        <v>0</v>
      </c>
      <c r="D82" s="99">
        <v>0</v>
      </c>
      <c r="E82" s="99">
        <f aca="true" t="shared" si="5" ref="E82:E100">B82+C82+D82</f>
        <v>127043.51500000014</v>
      </c>
      <c r="F82" s="99">
        <v>126976</v>
      </c>
      <c r="G82" s="172">
        <f>E82/F82</f>
        <v>1.000531714654739</v>
      </c>
      <c r="H82" s="176">
        <v>132132.41850000084</v>
      </c>
      <c r="I82" s="99">
        <v>3167</v>
      </c>
      <c r="J82" s="99">
        <v>0</v>
      </c>
      <c r="K82" s="99">
        <f aca="true" t="shared" si="6" ref="K82:K100">H82+I82+J82</f>
        <v>135299.41850000084</v>
      </c>
      <c r="L82" s="93">
        <v>125055</v>
      </c>
      <c r="M82" s="179">
        <f>K82/L82</f>
        <v>1.0819193035064638</v>
      </c>
    </row>
    <row r="83" spans="1:13" ht="15">
      <c r="A83" s="101" t="s">
        <v>170</v>
      </c>
      <c r="B83" s="135">
        <v>45633.93400000007</v>
      </c>
      <c r="C83" s="99">
        <v>0</v>
      </c>
      <c r="D83" s="99">
        <v>0</v>
      </c>
      <c r="E83" s="99">
        <f t="shared" si="5"/>
        <v>45633.93400000007</v>
      </c>
      <c r="F83" s="99">
        <v>42633</v>
      </c>
      <c r="G83" s="172">
        <f>E83/F83</f>
        <v>1.0703899326812578</v>
      </c>
      <c r="H83" s="176">
        <v>49462.043499999985</v>
      </c>
      <c r="I83" s="99">
        <v>0</v>
      </c>
      <c r="J83" s="99">
        <v>0</v>
      </c>
      <c r="K83" s="99">
        <f t="shared" si="6"/>
        <v>49462.043499999985</v>
      </c>
      <c r="L83" s="93">
        <v>45967</v>
      </c>
      <c r="M83" s="179">
        <f>K83/L83</f>
        <v>1.076033752474601</v>
      </c>
    </row>
    <row r="84" spans="1:13" ht="15">
      <c r="A84" s="101" t="s">
        <v>171</v>
      </c>
      <c r="B84" s="135">
        <v>24385.55599999994</v>
      </c>
      <c r="C84" s="99">
        <v>0</v>
      </c>
      <c r="D84" s="99">
        <v>0</v>
      </c>
      <c r="E84" s="99">
        <f t="shared" si="5"/>
        <v>24385.55599999994</v>
      </c>
      <c r="F84" s="99">
        <v>23479</v>
      </c>
      <c r="G84" s="172">
        <f>E84/F84</f>
        <v>1.0386113548277158</v>
      </c>
      <c r="H84" s="176">
        <v>23269.762000000006</v>
      </c>
      <c r="I84" s="99">
        <v>0</v>
      </c>
      <c r="J84" s="99">
        <v>0</v>
      </c>
      <c r="K84" s="99">
        <f t="shared" si="6"/>
        <v>23269.762000000006</v>
      </c>
      <c r="L84" s="93">
        <v>21776</v>
      </c>
      <c r="M84" s="179">
        <f>K84/L84</f>
        <v>1.068596711976488</v>
      </c>
    </row>
    <row r="85" spans="1:13" ht="15">
      <c r="A85" s="101" t="s">
        <v>172</v>
      </c>
      <c r="B85" s="135">
        <v>5734.002</v>
      </c>
      <c r="C85" s="99">
        <v>0</v>
      </c>
      <c r="D85" s="99">
        <v>0</v>
      </c>
      <c r="E85" s="99">
        <f t="shared" si="5"/>
        <v>5734.002</v>
      </c>
      <c r="F85" s="99">
        <v>5734</v>
      </c>
      <c r="G85" s="172">
        <f>E85/F85</f>
        <v>1.0000003487966516</v>
      </c>
      <c r="H85" s="176">
        <v>5040.046</v>
      </c>
      <c r="I85" s="99">
        <v>73</v>
      </c>
      <c r="J85" s="99">
        <v>0</v>
      </c>
      <c r="K85" s="99">
        <f t="shared" si="6"/>
        <v>5113.046</v>
      </c>
      <c r="L85" s="93">
        <v>5067</v>
      </c>
      <c r="M85" s="179">
        <f>K85/L85</f>
        <v>1.0090874284586542</v>
      </c>
    </row>
    <row r="86" spans="1:13" ht="15">
      <c r="A86" s="101" t="s">
        <v>175</v>
      </c>
      <c r="B86" s="135">
        <v>948.5</v>
      </c>
      <c r="C86" s="99">
        <v>0</v>
      </c>
      <c r="D86" s="99">
        <v>0</v>
      </c>
      <c r="E86" s="99">
        <f t="shared" si="5"/>
        <v>948.5</v>
      </c>
      <c r="F86" s="99">
        <v>851</v>
      </c>
      <c r="G86" s="172">
        <f>E86/F86</f>
        <v>1.1145710928319623</v>
      </c>
      <c r="H86" s="176">
        <v>0</v>
      </c>
      <c r="I86" s="99">
        <v>0</v>
      </c>
      <c r="J86" s="99">
        <v>0</v>
      </c>
      <c r="K86" s="99">
        <f t="shared" si="6"/>
        <v>0</v>
      </c>
      <c r="L86" s="93">
        <v>0</v>
      </c>
      <c r="M86" s="179" t="s">
        <v>385</v>
      </c>
    </row>
    <row r="87" spans="1:13" ht="15">
      <c r="A87" s="101" t="s">
        <v>384</v>
      </c>
      <c r="B87" s="135">
        <v>0</v>
      </c>
      <c r="C87" s="99">
        <v>0</v>
      </c>
      <c r="D87" s="99">
        <v>0</v>
      </c>
      <c r="E87" s="99">
        <f t="shared" si="5"/>
        <v>0</v>
      </c>
      <c r="F87" s="99">
        <v>0</v>
      </c>
      <c r="G87" s="172" t="s">
        <v>385</v>
      </c>
      <c r="H87" s="176">
        <v>691.1999999999999</v>
      </c>
      <c r="I87" s="99">
        <v>0</v>
      </c>
      <c r="J87" s="99">
        <v>0</v>
      </c>
      <c r="K87" s="99">
        <f t="shared" si="6"/>
        <v>691.1999999999999</v>
      </c>
      <c r="L87" s="93">
        <v>691</v>
      </c>
      <c r="M87" s="179">
        <f>K87/L87</f>
        <v>1.0002894356005787</v>
      </c>
    </row>
    <row r="88" spans="1:13" ht="15">
      <c r="A88" s="101" t="s">
        <v>176</v>
      </c>
      <c r="B88" s="135">
        <v>33712.892000000036</v>
      </c>
      <c r="C88" s="99">
        <v>0</v>
      </c>
      <c r="D88" s="99">
        <v>11031.107999999964</v>
      </c>
      <c r="E88" s="99">
        <f t="shared" si="5"/>
        <v>44744</v>
      </c>
      <c r="F88" s="99">
        <v>44744</v>
      </c>
      <c r="G88" s="172">
        <f>E88/F88</f>
        <v>1</v>
      </c>
      <c r="H88" s="176">
        <v>39544.10999999995</v>
      </c>
      <c r="I88" s="99">
        <v>0</v>
      </c>
      <c r="J88" s="99">
        <v>0</v>
      </c>
      <c r="K88" s="99">
        <f t="shared" si="6"/>
        <v>39544.10999999995</v>
      </c>
      <c r="L88" s="93">
        <v>38036</v>
      </c>
      <c r="M88" s="179">
        <f>K88/L88</f>
        <v>1.0396495425386463</v>
      </c>
    </row>
    <row r="89" spans="1:13" ht="15">
      <c r="A89" s="101" t="s">
        <v>190</v>
      </c>
      <c r="B89" s="135">
        <v>6667</v>
      </c>
      <c r="C89" s="99">
        <v>0</v>
      </c>
      <c r="D89" s="99">
        <v>9</v>
      </c>
      <c r="E89" s="99">
        <f t="shared" si="5"/>
        <v>6676</v>
      </c>
      <c r="F89" s="99">
        <v>6842</v>
      </c>
      <c r="G89" s="172">
        <f>E89/F89</f>
        <v>0.9757380882782812</v>
      </c>
      <c r="H89" s="176">
        <v>6355.760000000001</v>
      </c>
      <c r="I89" s="99">
        <v>0</v>
      </c>
      <c r="J89" s="99">
        <v>0</v>
      </c>
      <c r="K89" s="99">
        <f t="shared" si="6"/>
        <v>6355.760000000001</v>
      </c>
      <c r="L89" s="93">
        <v>6341</v>
      </c>
      <c r="M89" s="179">
        <f>K89/L89</f>
        <v>1.0023277085633182</v>
      </c>
    </row>
    <row r="90" spans="1:13" ht="15">
      <c r="A90" s="95" t="s">
        <v>178</v>
      </c>
      <c r="B90" s="135">
        <v>0</v>
      </c>
      <c r="C90" s="99">
        <v>0</v>
      </c>
      <c r="D90" s="99">
        <v>0</v>
      </c>
      <c r="E90" s="99">
        <f t="shared" si="5"/>
        <v>0</v>
      </c>
      <c r="F90" s="99">
        <v>0</v>
      </c>
      <c r="G90" s="172" t="s">
        <v>385</v>
      </c>
      <c r="H90" s="176">
        <v>1423.5999999999997</v>
      </c>
      <c r="I90" s="99">
        <v>0</v>
      </c>
      <c r="J90" s="99">
        <v>0</v>
      </c>
      <c r="K90" s="99">
        <f t="shared" si="6"/>
        <v>1423.5999999999997</v>
      </c>
      <c r="L90" s="93">
        <v>0</v>
      </c>
      <c r="M90" s="179" t="s">
        <v>385</v>
      </c>
    </row>
    <row r="91" spans="1:13" ht="15">
      <c r="A91" s="101" t="s">
        <v>179</v>
      </c>
      <c r="B91" s="135">
        <v>5128.232</v>
      </c>
      <c r="C91" s="99">
        <v>0</v>
      </c>
      <c r="D91" s="99">
        <v>2188.768</v>
      </c>
      <c r="E91" s="99">
        <f t="shared" si="5"/>
        <v>7317</v>
      </c>
      <c r="F91" s="99">
        <v>8130</v>
      </c>
      <c r="G91" s="172">
        <f aca="true" t="shared" si="7" ref="G91:G98">E91/F91</f>
        <v>0.9</v>
      </c>
      <c r="H91" s="176">
        <v>15821.240999999998</v>
      </c>
      <c r="I91" s="99">
        <v>0</v>
      </c>
      <c r="J91" s="99">
        <v>0</v>
      </c>
      <c r="K91" s="99">
        <f t="shared" si="6"/>
        <v>15821.240999999998</v>
      </c>
      <c r="L91" s="93">
        <v>9456</v>
      </c>
      <c r="M91" s="179">
        <f aca="true" t="shared" si="8" ref="M91:M98">K91/L91</f>
        <v>1.673143083756345</v>
      </c>
    </row>
    <row r="92" spans="1:13" ht="15">
      <c r="A92" s="101" t="s">
        <v>191</v>
      </c>
      <c r="B92" s="135">
        <v>41.604</v>
      </c>
      <c r="C92" s="99">
        <v>0</v>
      </c>
      <c r="D92" s="98">
        <f>904.12</f>
        <v>904.12</v>
      </c>
      <c r="E92" s="99">
        <f t="shared" si="5"/>
        <v>945.724</v>
      </c>
      <c r="F92" s="99">
        <v>986</v>
      </c>
      <c r="G92" s="172">
        <f t="shared" si="7"/>
        <v>0.9591521298174442</v>
      </c>
      <c r="H92" s="176">
        <v>1688.965</v>
      </c>
      <c r="I92" s="99">
        <v>0</v>
      </c>
      <c r="J92" s="99">
        <v>0</v>
      </c>
      <c r="K92" s="99">
        <f t="shared" si="6"/>
        <v>1688.965</v>
      </c>
      <c r="L92" s="93">
        <v>1441</v>
      </c>
      <c r="M92" s="179">
        <f t="shared" si="8"/>
        <v>1.1720784177654406</v>
      </c>
    </row>
    <row r="93" spans="1:13" ht="15">
      <c r="A93" s="101" t="s">
        <v>183</v>
      </c>
      <c r="B93" s="135">
        <v>187123.221</v>
      </c>
      <c r="C93" s="99">
        <v>0</v>
      </c>
      <c r="D93" s="99">
        <v>0</v>
      </c>
      <c r="E93" s="99">
        <f t="shared" si="5"/>
        <v>187123.221</v>
      </c>
      <c r="F93" s="99">
        <v>137310</v>
      </c>
      <c r="G93" s="172">
        <f t="shared" si="7"/>
        <v>1.3627792658946907</v>
      </c>
      <c r="H93" s="176">
        <v>183874.7465000009</v>
      </c>
      <c r="I93" s="99">
        <v>33055</v>
      </c>
      <c r="J93" s="99">
        <v>0</v>
      </c>
      <c r="K93" s="99">
        <f t="shared" si="6"/>
        <v>216929.7465000009</v>
      </c>
      <c r="L93" s="93">
        <v>145928</v>
      </c>
      <c r="M93" s="179">
        <f t="shared" si="8"/>
        <v>1.486553276273237</v>
      </c>
    </row>
    <row r="94" spans="1:13" ht="15">
      <c r="A94" s="101" t="s">
        <v>192</v>
      </c>
      <c r="B94" s="135">
        <v>74897.00000000003</v>
      </c>
      <c r="C94" s="99">
        <v>0</v>
      </c>
      <c r="D94" s="99">
        <v>0</v>
      </c>
      <c r="E94" s="99">
        <f t="shared" si="5"/>
        <v>74897.00000000003</v>
      </c>
      <c r="F94" s="99">
        <v>58601</v>
      </c>
      <c r="G94" s="172">
        <f t="shared" si="7"/>
        <v>1.2780839917407558</v>
      </c>
      <c r="H94" s="176">
        <v>57932.75350000004</v>
      </c>
      <c r="I94" s="99">
        <v>33054</v>
      </c>
      <c r="J94" s="99">
        <v>0</v>
      </c>
      <c r="K94" s="99">
        <f t="shared" si="6"/>
        <v>90986.75350000005</v>
      </c>
      <c r="L94" s="93">
        <v>57940</v>
      </c>
      <c r="M94" s="179">
        <f t="shared" si="8"/>
        <v>1.5703616413531247</v>
      </c>
    </row>
    <row r="95" spans="1:13" ht="15">
      <c r="A95" s="101" t="s">
        <v>184</v>
      </c>
      <c r="B95" s="135">
        <v>7550.548</v>
      </c>
      <c r="C95" s="99">
        <v>0</v>
      </c>
      <c r="D95" s="99">
        <v>0</v>
      </c>
      <c r="E95" s="99">
        <f t="shared" si="5"/>
        <v>7550.548</v>
      </c>
      <c r="F95" s="99">
        <v>6593</v>
      </c>
      <c r="G95" s="172">
        <f t="shared" si="7"/>
        <v>1.145237069619293</v>
      </c>
      <c r="H95" s="176">
        <v>5803.141</v>
      </c>
      <c r="I95" s="99">
        <v>958</v>
      </c>
      <c r="J95" s="99">
        <v>0</v>
      </c>
      <c r="K95" s="99">
        <f t="shared" si="6"/>
        <v>6761.141</v>
      </c>
      <c r="L95" s="93">
        <v>5856</v>
      </c>
      <c r="M95" s="179">
        <f t="shared" si="8"/>
        <v>1.1545664275956284</v>
      </c>
    </row>
    <row r="96" spans="1:13" ht="15">
      <c r="A96" s="101" t="s">
        <v>185</v>
      </c>
      <c r="B96" s="135">
        <v>1346.75</v>
      </c>
      <c r="C96" s="99">
        <v>0</v>
      </c>
      <c r="D96" s="99">
        <v>695.25</v>
      </c>
      <c r="E96" s="99">
        <f t="shared" si="5"/>
        <v>2042</v>
      </c>
      <c r="F96" s="99">
        <v>2042</v>
      </c>
      <c r="G96" s="172">
        <f t="shared" si="7"/>
        <v>1</v>
      </c>
      <c r="H96" s="176">
        <v>3340.2</v>
      </c>
      <c r="I96" s="99">
        <v>0</v>
      </c>
      <c r="J96" s="99">
        <v>0</v>
      </c>
      <c r="K96" s="99">
        <f t="shared" si="6"/>
        <v>3340.2</v>
      </c>
      <c r="L96" s="93">
        <v>2293</v>
      </c>
      <c r="M96" s="179">
        <f t="shared" si="8"/>
        <v>1.4566942869603139</v>
      </c>
    </row>
    <row r="97" spans="1:13" ht="15">
      <c r="A97" s="101" t="s">
        <v>187</v>
      </c>
      <c r="B97" s="135">
        <v>34009.5</v>
      </c>
      <c r="C97" s="99">
        <v>0</v>
      </c>
      <c r="D97" s="99">
        <v>0</v>
      </c>
      <c r="E97" s="99">
        <f t="shared" si="5"/>
        <v>34009.5</v>
      </c>
      <c r="F97" s="99">
        <v>30518</v>
      </c>
      <c r="G97" s="172">
        <f t="shared" si="7"/>
        <v>1.1144078904253227</v>
      </c>
      <c r="H97" s="176">
        <v>34725.6</v>
      </c>
      <c r="I97" s="99">
        <v>1838</v>
      </c>
      <c r="J97" s="99">
        <v>0</v>
      </c>
      <c r="K97" s="99">
        <f t="shared" si="6"/>
        <v>36563.6</v>
      </c>
      <c r="L97" s="93">
        <v>28595</v>
      </c>
      <c r="M97" s="179">
        <f t="shared" si="8"/>
        <v>1.2786710963455148</v>
      </c>
    </row>
    <row r="98" spans="1:13" ht="15">
      <c r="A98" s="101" t="s">
        <v>193</v>
      </c>
      <c r="B98" s="135">
        <v>4746</v>
      </c>
      <c r="C98" s="99">
        <v>0</v>
      </c>
      <c r="D98" s="99">
        <v>0</v>
      </c>
      <c r="E98" s="99">
        <f t="shared" si="5"/>
        <v>4746</v>
      </c>
      <c r="F98" s="99">
        <v>4561</v>
      </c>
      <c r="G98" s="172">
        <f t="shared" si="7"/>
        <v>1.0405612804209603</v>
      </c>
      <c r="H98" s="176">
        <v>9835.400000000001</v>
      </c>
      <c r="I98" s="99">
        <v>1839</v>
      </c>
      <c r="J98" s="99">
        <v>0</v>
      </c>
      <c r="K98" s="99">
        <f t="shared" si="6"/>
        <v>11674.400000000001</v>
      </c>
      <c r="L98" s="93">
        <v>6577</v>
      </c>
      <c r="M98" s="179">
        <f t="shared" si="8"/>
        <v>1.7750342101261976</v>
      </c>
    </row>
    <row r="99" spans="1:13" ht="15">
      <c r="A99" s="102" t="s">
        <v>174</v>
      </c>
      <c r="B99" s="135">
        <v>339</v>
      </c>
      <c r="C99" s="99">
        <v>0</v>
      </c>
      <c r="D99" s="99">
        <v>0</v>
      </c>
      <c r="E99" s="99">
        <f t="shared" si="5"/>
        <v>339</v>
      </c>
      <c r="F99" s="99">
        <v>0</v>
      </c>
      <c r="G99" s="172" t="s">
        <v>385</v>
      </c>
      <c r="H99" s="176">
        <v>3390</v>
      </c>
      <c r="I99" s="99">
        <v>39</v>
      </c>
      <c r="J99" s="99">
        <v>0</v>
      </c>
      <c r="K99" s="99">
        <f t="shared" si="6"/>
        <v>3429</v>
      </c>
      <c r="L99" s="98">
        <v>0</v>
      </c>
      <c r="M99" s="179" t="s">
        <v>385</v>
      </c>
    </row>
    <row r="100" spans="1:13" ht="15">
      <c r="A100" s="102" t="s">
        <v>189</v>
      </c>
      <c r="B100" s="135">
        <v>168962</v>
      </c>
      <c r="C100" s="99">
        <v>0</v>
      </c>
      <c r="D100" s="99">
        <v>0</v>
      </c>
      <c r="E100" s="99">
        <f t="shared" si="5"/>
        <v>168962</v>
      </c>
      <c r="F100" s="99">
        <v>0</v>
      </c>
      <c r="G100" s="172" t="s">
        <v>385</v>
      </c>
      <c r="H100" s="176">
        <v>37609.59999999998</v>
      </c>
      <c r="I100" s="99">
        <v>26527</v>
      </c>
      <c r="J100" s="99">
        <v>0</v>
      </c>
      <c r="K100" s="99">
        <f t="shared" si="6"/>
        <v>64136.59999999998</v>
      </c>
      <c r="L100" s="98">
        <v>0</v>
      </c>
      <c r="M100" s="179" t="s">
        <v>385</v>
      </c>
    </row>
    <row r="101" spans="1:13" ht="15.75" thickBot="1">
      <c r="A101" s="103" t="s">
        <v>79</v>
      </c>
      <c r="B101" s="137">
        <f>SUM(B82:B100)</f>
        <v>728269.2540000002</v>
      </c>
      <c r="C101" s="106">
        <f>SUM(C82:C100)</f>
        <v>0</v>
      </c>
      <c r="D101" s="106">
        <f>SUM(D82:D100)</f>
        <v>14828.245999999965</v>
      </c>
      <c r="E101" s="106">
        <f>SUM(E82:E100)</f>
        <v>743097.5</v>
      </c>
      <c r="F101" s="106">
        <f>SUM(F82:F100)</f>
        <v>500000</v>
      </c>
      <c r="G101" s="173">
        <f>E101/F101</f>
        <v>1.486195</v>
      </c>
      <c r="H101" s="177">
        <f>SUM(H82:H100)</f>
        <v>611940.5870000017</v>
      </c>
      <c r="I101" s="106">
        <f>SUM(I82:I100)</f>
        <v>100550</v>
      </c>
      <c r="J101" s="106">
        <f>SUM(J82:J100)</f>
        <v>0</v>
      </c>
      <c r="K101" s="106">
        <f>SUM(K82:K100)</f>
        <v>712490.5870000017</v>
      </c>
      <c r="L101" s="106">
        <f>SUM(L82:L100)</f>
        <v>501019</v>
      </c>
      <c r="M101" s="146">
        <f>K101/L101</f>
        <v>1.4220829689093661</v>
      </c>
    </row>
    <row r="103" spans="1:2" ht="15">
      <c r="A103" s="153" t="s">
        <v>387</v>
      </c>
      <c r="B103" s="96"/>
    </row>
    <row r="104" ht="15">
      <c r="A104" s="9"/>
    </row>
  </sheetData>
  <mergeCells count="14">
    <mergeCell ref="C4:G4"/>
    <mergeCell ref="H4:L4"/>
    <mergeCell ref="A6:A8"/>
    <mergeCell ref="A9:A11"/>
    <mergeCell ref="A12:A14"/>
    <mergeCell ref="H80:M80"/>
    <mergeCell ref="A17:F17"/>
    <mergeCell ref="B18:F18"/>
    <mergeCell ref="G18:K18"/>
    <mergeCell ref="A49:G49"/>
    <mergeCell ref="B50:G50"/>
    <mergeCell ref="H50:M50"/>
    <mergeCell ref="A79:G79"/>
    <mergeCell ref="B80:G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7462-B70D-418A-9768-7680926C5B58}">
  <sheetPr>
    <tabColor theme="9" tint="0.7999799847602844"/>
  </sheetPr>
  <dimension ref="A3:AA186"/>
  <sheetViews>
    <sheetView zoomScale="85" zoomScaleNormal="85" workbookViewId="0" topLeftCell="A1">
      <pane xSplit="1" topLeftCell="B1" activePane="topRight" state="frozen"/>
      <selection pane="topLeft" activeCell="A106" sqref="A106"/>
      <selection pane="topRight" activeCell="C45" sqref="C45"/>
    </sheetView>
  </sheetViews>
  <sheetFormatPr defaultColWidth="9.140625" defaultRowHeight="15"/>
  <cols>
    <col min="1" max="1" width="50.7109375" style="1" bestFit="1" customWidth="1"/>
    <col min="2" max="2" width="21.8515625" style="1" customWidth="1"/>
    <col min="3" max="27" width="17.7109375" style="1" customWidth="1"/>
    <col min="28" max="16384" width="9.140625" style="1" customWidth="1"/>
  </cols>
  <sheetData>
    <row r="3" spans="1:27" ht="15">
      <c r="A3" s="40" t="s">
        <v>343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3:27" ht="15">
      <c r="C4" s="209">
        <v>2021</v>
      </c>
      <c r="D4" s="210"/>
      <c r="E4" s="210"/>
      <c r="F4" s="210"/>
      <c r="G4" s="211"/>
      <c r="H4" s="209">
        <v>2022</v>
      </c>
      <c r="I4" s="210"/>
      <c r="J4" s="210"/>
      <c r="K4" s="210"/>
      <c r="L4" s="211"/>
      <c r="M4" s="209">
        <v>2023</v>
      </c>
      <c r="N4" s="210"/>
      <c r="O4" s="210"/>
      <c r="P4" s="210"/>
      <c r="Q4" s="211"/>
      <c r="R4" s="209">
        <v>2024</v>
      </c>
      <c r="S4" s="210"/>
      <c r="T4" s="210"/>
      <c r="U4" s="210"/>
      <c r="V4" s="211"/>
      <c r="W4" s="209">
        <v>2025</v>
      </c>
      <c r="X4" s="210"/>
      <c r="Y4" s="210"/>
      <c r="Z4" s="210"/>
      <c r="AA4" s="211"/>
    </row>
    <row r="5" spans="1:27" ht="30">
      <c r="A5" s="47"/>
      <c r="B5" s="48" t="s">
        <v>198</v>
      </c>
      <c r="C5" s="29" t="s">
        <v>292</v>
      </c>
      <c r="D5" s="30" t="s">
        <v>291</v>
      </c>
      <c r="E5" s="30" t="s">
        <v>199</v>
      </c>
      <c r="F5" s="27" t="s">
        <v>200</v>
      </c>
      <c r="G5" s="31" t="s">
        <v>201</v>
      </c>
      <c r="H5" s="29" t="s">
        <v>292</v>
      </c>
      <c r="I5" s="30" t="s">
        <v>291</v>
      </c>
      <c r="J5" s="30" t="s">
        <v>199</v>
      </c>
      <c r="K5" s="27" t="s">
        <v>200</v>
      </c>
      <c r="L5" s="31" t="s">
        <v>201</v>
      </c>
      <c r="M5" s="32" t="s">
        <v>292</v>
      </c>
      <c r="N5" s="30" t="s">
        <v>291</v>
      </c>
      <c r="O5" s="30" t="s">
        <v>199</v>
      </c>
      <c r="P5" s="27" t="s">
        <v>200</v>
      </c>
      <c r="Q5" s="28" t="s">
        <v>201</v>
      </c>
      <c r="R5" s="29" t="s">
        <v>292</v>
      </c>
      <c r="S5" s="30" t="s">
        <v>291</v>
      </c>
      <c r="T5" s="30" t="s">
        <v>199</v>
      </c>
      <c r="U5" s="27" t="s">
        <v>200</v>
      </c>
      <c r="V5" s="31" t="s">
        <v>201</v>
      </c>
      <c r="W5" s="29" t="s">
        <v>292</v>
      </c>
      <c r="X5" s="30" t="s">
        <v>291</v>
      </c>
      <c r="Y5" s="30" t="s">
        <v>199</v>
      </c>
      <c r="Z5" s="27" t="s">
        <v>200</v>
      </c>
      <c r="AA5" s="31" t="s">
        <v>201</v>
      </c>
    </row>
    <row r="6" spans="1:27" ht="15">
      <c r="A6" s="36" t="s">
        <v>258</v>
      </c>
      <c r="B6" s="33"/>
      <c r="C6" s="34"/>
      <c r="D6" s="44"/>
      <c r="E6" s="33"/>
      <c r="F6" s="33"/>
      <c r="G6" s="46"/>
      <c r="H6" s="34"/>
      <c r="I6" s="33"/>
      <c r="J6" s="33"/>
      <c r="K6" s="33"/>
      <c r="L6" s="35"/>
      <c r="M6" s="33"/>
      <c r="N6" s="33"/>
      <c r="O6" s="33"/>
      <c r="P6" s="33"/>
      <c r="Q6" s="33"/>
      <c r="R6" s="34"/>
      <c r="S6" s="33"/>
      <c r="T6" s="33"/>
      <c r="U6" s="33"/>
      <c r="V6" s="35"/>
      <c r="W6" s="34"/>
      <c r="X6" s="33"/>
      <c r="Y6" s="33"/>
      <c r="Z6" s="33"/>
      <c r="AA6" s="35"/>
    </row>
    <row r="7" spans="1:27" ht="15">
      <c r="A7" s="10" t="s">
        <v>259</v>
      </c>
      <c r="B7" s="24" t="s">
        <v>203</v>
      </c>
      <c r="C7" s="20">
        <v>23</v>
      </c>
      <c r="D7" s="43">
        <f>C7/$C$186</f>
        <v>0.0007229748844811869</v>
      </c>
      <c r="E7" s="11">
        <v>28</v>
      </c>
      <c r="F7" s="11">
        <v>187.76799999999994</v>
      </c>
      <c r="G7" s="41">
        <f>F7/$F$186</f>
        <v>7.675793550879468E-05</v>
      </c>
      <c r="H7" s="7">
        <v>20</v>
      </c>
      <c r="I7" s="43">
        <f>H7/$H$186</f>
        <v>0.0011596892032935174</v>
      </c>
      <c r="J7" s="7">
        <v>23</v>
      </c>
      <c r="K7" s="7">
        <v>154.238</v>
      </c>
      <c r="L7" s="41">
        <f>K7/$K$186</f>
        <v>5.958609917718874E-05</v>
      </c>
      <c r="M7" s="18"/>
      <c r="N7" s="12"/>
      <c r="O7" s="11"/>
      <c r="P7" s="11"/>
      <c r="Q7" s="16"/>
      <c r="R7" s="20"/>
      <c r="S7" s="12"/>
      <c r="T7" s="11"/>
      <c r="U7" s="11"/>
      <c r="V7" s="21"/>
      <c r="W7" s="20"/>
      <c r="X7" s="12"/>
      <c r="Y7" s="11"/>
      <c r="Z7" s="11"/>
      <c r="AA7" s="21"/>
    </row>
    <row r="8" spans="1:27" ht="15">
      <c r="A8" s="10" t="s">
        <v>306</v>
      </c>
      <c r="B8" s="24" t="s">
        <v>203</v>
      </c>
      <c r="C8" s="20">
        <v>3</v>
      </c>
      <c r="D8" s="43">
        <f>C8/$C$186</f>
        <v>9.430107188885047E-05</v>
      </c>
      <c r="E8" s="11">
        <v>3</v>
      </c>
      <c r="F8" s="11">
        <v>24.084000000000003</v>
      </c>
      <c r="G8" s="41">
        <f>F8/$F$186</f>
        <v>9.84533104039992E-06</v>
      </c>
      <c r="H8" s="20">
        <v>0</v>
      </c>
      <c r="I8" s="43">
        <f>H8/$H$186</f>
        <v>0</v>
      </c>
      <c r="J8" s="11">
        <v>0</v>
      </c>
      <c r="K8" s="11">
        <v>0</v>
      </c>
      <c r="L8" s="41">
        <f>K8/$K$186</f>
        <v>0</v>
      </c>
      <c r="M8" s="18"/>
      <c r="N8" s="12"/>
      <c r="O8" s="11"/>
      <c r="P8" s="11"/>
      <c r="Q8" s="16"/>
      <c r="R8" s="20"/>
      <c r="S8" s="12"/>
      <c r="T8" s="11"/>
      <c r="U8" s="11"/>
      <c r="V8" s="21"/>
      <c r="W8" s="20"/>
      <c r="X8" s="12"/>
      <c r="Y8" s="11"/>
      <c r="Z8" s="11"/>
      <c r="AA8" s="21"/>
    </row>
    <row r="9" spans="1:27" ht="15">
      <c r="A9" s="161" t="s">
        <v>79</v>
      </c>
      <c r="B9" s="162"/>
      <c r="C9" s="163">
        <f>SUM(C7:C8)</f>
        <v>26</v>
      </c>
      <c r="D9" s="164">
        <f aca="true" t="shared" si="0" ref="D9:L9">SUM(D7:D8)</f>
        <v>0.0008172759563700373</v>
      </c>
      <c r="E9" s="165">
        <f t="shared" si="0"/>
        <v>31</v>
      </c>
      <c r="F9" s="165">
        <f t="shared" si="0"/>
        <v>211.85199999999995</v>
      </c>
      <c r="G9" s="166">
        <f t="shared" si="0"/>
        <v>8.66032665491946E-05</v>
      </c>
      <c r="H9" s="163">
        <f>SUM(H7:H8)</f>
        <v>20</v>
      </c>
      <c r="I9" s="164">
        <f t="shared" si="0"/>
        <v>0.0011596892032935174</v>
      </c>
      <c r="J9" s="165">
        <f t="shared" si="0"/>
        <v>23</v>
      </c>
      <c r="K9" s="165">
        <f t="shared" si="0"/>
        <v>154.238</v>
      </c>
      <c r="L9" s="166">
        <f t="shared" si="0"/>
        <v>5.958609917718874E-05</v>
      </c>
      <c r="M9" s="167"/>
      <c r="N9" s="168"/>
      <c r="O9" s="165"/>
      <c r="P9" s="165"/>
      <c r="Q9" s="169"/>
      <c r="R9" s="163"/>
      <c r="S9" s="168"/>
      <c r="T9" s="165"/>
      <c r="U9" s="165"/>
      <c r="V9" s="170"/>
      <c r="W9" s="163"/>
      <c r="X9" s="168"/>
      <c r="Y9" s="165"/>
      <c r="Z9" s="165"/>
      <c r="AA9" s="170"/>
    </row>
    <row r="10" spans="1:27" ht="15">
      <c r="A10" s="36" t="s">
        <v>307</v>
      </c>
      <c r="B10" s="33"/>
      <c r="C10" s="34"/>
      <c r="D10" s="44"/>
      <c r="E10" s="33"/>
      <c r="F10" s="33"/>
      <c r="G10" s="46"/>
      <c r="H10" s="34"/>
      <c r="I10" s="33"/>
      <c r="J10" s="33"/>
      <c r="K10" s="33"/>
      <c r="L10" s="35"/>
      <c r="M10" s="33"/>
      <c r="N10" s="33"/>
      <c r="O10" s="33"/>
      <c r="P10" s="33"/>
      <c r="Q10" s="33"/>
      <c r="R10" s="34"/>
      <c r="S10" s="33"/>
      <c r="T10" s="33"/>
      <c r="U10" s="33"/>
      <c r="V10" s="35"/>
      <c r="W10" s="34"/>
      <c r="X10" s="33"/>
      <c r="Y10" s="33"/>
      <c r="Z10" s="33"/>
      <c r="AA10" s="35"/>
    </row>
    <row r="11" spans="1:27" ht="15">
      <c r="A11" s="10" t="s">
        <v>309</v>
      </c>
      <c r="B11" s="24" t="s">
        <v>203</v>
      </c>
      <c r="C11" s="20">
        <v>270</v>
      </c>
      <c r="D11" s="43">
        <f aca="true" t="shared" si="1" ref="D11:D26">C11/$C$186</f>
        <v>0.008487096469996543</v>
      </c>
      <c r="E11" s="11">
        <v>1248</v>
      </c>
      <c r="F11" s="11">
        <v>94217.98306400009</v>
      </c>
      <c r="G11" s="41">
        <f aca="true" t="shared" si="2" ref="G11:G26">F11/$F$186</f>
        <v>0.038515497144322945</v>
      </c>
      <c r="H11" s="20">
        <v>203</v>
      </c>
      <c r="I11" s="43">
        <f aca="true" t="shared" si="3" ref="I11:I26">H11/$H$186</f>
        <v>0.0117708454134292</v>
      </c>
      <c r="J11" s="11">
        <v>1187</v>
      </c>
      <c r="K11" s="11">
        <v>142775.24420200003</v>
      </c>
      <c r="L11" s="41">
        <f aca="true" t="shared" si="4" ref="L11:L26">K11/$K$186</f>
        <v>0.05515774232723269</v>
      </c>
      <c r="M11" s="18"/>
      <c r="N11" s="12"/>
      <c r="O11" s="11"/>
      <c r="P11" s="11"/>
      <c r="Q11" s="16"/>
      <c r="R11" s="20"/>
      <c r="S11" s="12"/>
      <c r="T11" s="11"/>
      <c r="U11" s="11"/>
      <c r="V11" s="21"/>
      <c r="W11" s="20"/>
      <c r="X11" s="12"/>
      <c r="Y11" s="11"/>
      <c r="Z11" s="11"/>
      <c r="AA11" s="21"/>
    </row>
    <row r="12" spans="1:27" ht="15">
      <c r="A12" s="10" t="s">
        <v>310</v>
      </c>
      <c r="B12" s="24" t="s">
        <v>203</v>
      </c>
      <c r="C12" s="20">
        <v>2</v>
      </c>
      <c r="D12" s="43">
        <f t="shared" si="1"/>
        <v>6.286738125923365E-05</v>
      </c>
      <c r="E12" s="11">
        <v>4</v>
      </c>
      <c r="F12" s="11">
        <v>383.18399999999997</v>
      </c>
      <c r="G12" s="41">
        <f t="shared" si="2"/>
        <v>0.0001566423073154211</v>
      </c>
      <c r="H12" s="20">
        <v>7</v>
      </c>
      <c r="I12" s="43">
        <f t="shared" si="3"/>
        <v>0.0004058912211527311</v>
      </c>
      <c r="J12" s="11">
        <v>122</v>
      </c>
      <c r="K12" s="11">
        <v>8152.665752000001</v>
      </c>
      <c r="L12" s="41">
        <f t="shared" si="4"/>
        <v>0.003149584084707673</v>
      </c>
      <c r="M12" s="18"/>
      <c r="N12" s="12"/>
      <c r="O12" s="11"/>
      <c r="P12" s="11"/>
      <c r="Q12" s="16"/>
      <c r="R12" s="20"/>
      <c r="S12" s="12"/>
      <c r="T12" s="11"/>
      <c r="U12" s="11"/>
      <c r="V12" s="21"/>
      <c r="W12" s="20"/>
      <c r="X12" s="12"/>
      <c r="Y12" s="11"/>
      <c r="Z12" s="11"/>
      <c r="AA12" s="21"/>
    </row>
    <row r="13" spans="1:27" ht="15">
      <c r="A13" s="10" t="s">
        <v>311</v>
      </c>
      <c r="B13" s="24" t="s">
        <v>203</v>
      </c>
      <c r="C13" s="20">
        <v>501</v>
      </c>
      <c r="D13" s="43">
        <f t="shared" si="1"/>
        <v>0.01574827900543803</v>
      </c>
      <c r="E13" s="11">
        <v>9726</v>
      </c>
      <c r="F13" s="11">
        <v>795221.2986439998</v>
      </c>
      <c r="G13" s="41">
        <f t="shared" si="2"/>
        <v>0.3250795937355466</v>
      </c>
      <c r="H13" s="20">
        <v>350</v>
      </c>
      <c r="I13" s="43">
        <f t="shared" si="3"/>
        <v>0.020294561057636554</v>
      </c>
      <c r="J13" s="11">
        <v>11007</v>
      </c>
      <c r="K13" s="11">
        <v>950278.96043</v>
      </c>
      <c r="L13" s="41">
        <f t="shared" si="4"/>
        <v>0.36711715907997894</v>
      </c>
      <c r="M13" s="18"/>
      <c r="N13" s="12"/>
      <c r="O13" s="11"/>
      <c r="P13" s="11"/>
      <c r="Q13" s="16"/>
      <c r="R13" s="20"/>
      <c r="S13" s="12"/>
      <c r="T13" s="11"/>
      <c r="U13" s="11"/>
      <c r="V13" s="21"/>
      <c r="W13" s="20"/>
      <c r="X13" s="12"/>
      <c r="Y13" s="11"/>
      <c r="Z13" s="11"/>
      <c r="AA13" s="21"/>
    </row>
    <row r="14" spans="1:27" ht="15">
      <c r="A14" s="10" t="s">
        <v>321</v>
      </c>
      <c r="B14" s="24" t="s">
        <v>203</v>
      </c>
      <c r="C14" s="20">
        <v>6</v>
      </c>
      <c r="D14" s="43">
        <f t="shared" si="1"/>
        <v>0.00018860214377770093</v>
      </c>
      <c r="E14" s="11">
        <v>149</v>
      </c>
      <c r="F14" s="11">
        <v>13299.405228</v>
      </c>
      <c r="G14" s="41">
        <f t="shared" si="2"/>
        <v>0.005436681909570061</v>
      </c>
      <c r="H14" s="20">
        <v>9</v>
      </c>
      <c r="I14" s="43">
        <f t="shared" si="3"/>
        <v>0.0005218601414820829</v>
      </c>
      <c r="J14" s="11">
        <v>978</v>
      </c>
      <c r="K14" s="11">
        <v>46485.477119999996</v>
      </c>
      <c r="L14" s="41">
        <f t="shared" si="4"/>
        <v>0.017958533240649242</v>
      </c>
      <c r="M14" s="18"/>
      <c r="N14" s="12"/>
      <c r="O14" s="11"/>
      <c r="P14" s="11"/>
      <c r="Q14" s="16"/>
      <c r="R14" s="20"/>
      <c r="S14" s="12"/>
      <c r="T14" s="11"/>
      <c r="U14" s="11"/>
      <c r="V14" s="21"/>
      <c r="W14" s="20"/>
      <c r="X14" s="12"/>
      <c r="Y14" s="11"/>
      <c r="Z14" s="11"/>
      <c r="AA14" s="21"/>
    </row>
    <row r="15" spans="1:27" ht="15">
      <c r="A15" s="10" t="s">
        <v>312</v>
      </c>
      <c r="B15" s="24" t="s">
        <v>203</v>
      </c>
      <c r="C15" s="20">
        <v>142</v>
      </c>
      <c r="D15" s="43">
        <f t="shared" si="1"/>
        <v>0.0044635840694055885</v>
      </c>
      <c r="E15" s="11">
        <v>2625</v>
      </c>
      <c r="F15" s="11">
        <v>26398.326353200002</v>
      </c>
      <c r="G15" s="41">
        <f t="shared" si="2"/>
        <v>0.010791407650712802</v>
      </c>
      <c r="H15" s="20">
        <v>64</v>
      </c>
      <c r="I15" s="43">
        <f t="shared" si="3"/>
        <v>0.0037110054505392555</v>
      </c>
      <c r="J15" s="11">
        <v>3529</v>
      </c>
      <c r="K15" s="11">
        <v>39731.757119999995</v>
      </c>
      <c r="L15" s="41">
        <f t="shared" si="4"/>
        <v>0.015349397815300345</v>
      </c>
      <c r="M15" s="18"/>
      <c r="N15" s="12"/>
      <c r="O15" s="11"/>
      <c r="P15" s="11"/>
      <c r="Q15" s="16"/>
      <c r="R15" s="20"/>
      <c r="S15" s="12"/>
      <c r="T15" s="11"/>
      <c r="U15" s="11"/>
      <c r="V15" s="21"/>
      <c r="W15" s="20"/>
      <c r="X15" s="12"/>
      <c r="Y15" s="11"/>
      <c r="Z15" s="11"/>
      <c r="AA15" s="21"/>
    </row>
    <row r="16" spans="1:27" ht="15">
      <c r="A16" s="10" t="s">
        <v>308</v>
      </c>
      <c r="B16" s="24" t="s">
        <v>203</v>
      </c>
      <c r="C16" s="20">
        <v>1</v>
      </c>
      <c r="D16" s="43">
        <f t="shared" si="1"/>
        <v>3.1433690629616825E-05</v>
      </c>
      <c r="E16" s="11">
        <v>17</v>
      </c>
      <c r="F16" s="11">
        <v>228.171</v>
      </c>
      <c r="G16" s="41">
        <f t="shared" si="2"/>
        <v>9.327433270300156E-05</v>
      </c>
      <c r="H16" s="20">
        <v>1</v>
      </c>
      <c r="I16" s="43">
        <f t="shared" si="3"/>
        <v>5.798446016467587E-05</v>
      </c>
      <c r="J16" s="11">
        <v>30</v>
      </c>
      <c r="K16" s="11">
        <v>70.691</v>
      </c>
      <c r="L16" s="41">
        <f t="shared" si="4"/>
        <v>2.730974816150786E-05</v>
      </c>
      <c r="M16" s="18"/>
      <c r="N16" s="12"/>
      <c r="O16" s="11"/>
      <c r="P16" s="11"/>
      <c r="Q16" s="16"/>
      <c r="R16" s="20"/>
      <c r="S16" s="12"/>
      <c r="T16" s="11"/>
      <c r="U16" s="11"/>
      <c r="V16" s="21"/>
      <c r="W16" s="20"/>
      <c r="X16" s="12"/>
      <c r="Y16" s="11"/>
      <c r="Z16" s="11"/>
      <c r="AA16" s="21"/>
    </row>
    <row r="17" spans="1:27" ht="15">
      <c r="A17" s="10" t="s">
        <v>313</v>
      </c>
      <c r="B17" s="24" t="s">
        <v>203</v>
      </c>
      <c r="C17" s="20">
        <v>113</v>
      </c>
      <c r="D17" s="43">
        <f t="shared" si="1"/>
        <v>0.003552007041146701</v>
      </c>
      <c r="E17" s="11">
        <v>3904</v>
      </c>
      <c r="F17" s="11">
        <v>29232.294651999993</v>
      </c>
      <c r="G17" s="41">
        <f t="shared" si="2"/>
        <v>0.011949909397087363</v>
      </c>
      <c r="H17" s="20">
        <v>133</v>
      </c>
      <c r="I17" s="43">
        <f t="shared" si="3"/>
        <v>0.00771193320190189</v>
      </c>
      <c r="J17" s="11">
        <v>6714</v>
      </c>
      <c r="K17" s="11">
        <v>47994.412015999995</v>
      </c>
      <c r="L17" s="41">
        <f t="shared" si="4"/>
        <v>0.01854147353010435</v>
      </c>
      <c r="M17" s="18"/>
      <c r="N17" s="12"/>
      <c r="O17" s="11"/>
      <c r="P17" s="11"/>
      <c r="Q17" s="16"/>
      <c r="R17" s="20"/>
      <c r="S17" s="12"/>
      <c r="T17" s="11"/>
      <c r="U17" s="11"/>
      <c r="V17" s="21"/>
      <c r="W17" s="20"/>
      <c r="X17" s="12"/>
      <c r="Y17" s="11"/>
      <c r="Z17" s="11"/>
      <c r="AA17" s="21"/>
    </row>
    <row r="18" spans="1:27" ht="15">
      <c r="A18" s="10" t="s">
        <v>314</v>
      </c>
      <c r="B18" s="24" t="s">
        <v>203</v>
      </c>
      <c r="C18" s="20">
        <v>5</v>
      </c>
      <c r="D18" s="43">
        <f t="shared" si="1"/>
        <v>0.00015716845314808412</v>
      </c>
      <c r="E18" s="11">
        <v>149</v>
      </c>
      <c r="F18" s="11">
        <v>1518.3641</v>
      </c>
      <c r="G18" s="41">
        <f t="shared" si="2"/>
        <v>0.0006206941207589639</v>
      </c>
      <c r="H18" s="20">
        <v>1</v>
      </c>
      <c r="I18" s="43">
        <f t="shared" si="3"/>
        <v>5.798446016467587E-05</v>
      </c>
      <c r="J18" s="11">
        <v>1</v>
      </c>
      <c r="K18" s="11">
        <v>12.0522</v>
      </c>
      <c r="L18" s="41">
        <f t="shared" si="4"/>
        <v>4.656074278085258E-06</v>
      </c>
      <c r="M18" s="18"/>
      <c r="N18" s="12"/>
      <c r="O18" s="11"/>
      <c r="P18" s="11"/>
      <c r="Q18" s="16"/>
      <c r="R18" s="20"/>
      <c r="S18" s="12"/>
      <c r="T18" s="11"/>
      <c r="U18" s="11"/>
      <c r="V18" s="21"/>
      <c r="W18" s="20"/>
      <c r="X18" s="12"/>
      <c r="Y18" s="11"/>
      <c r="Z18" s="11"/>
      <c r="AA18" s="21"/>
    </row>
    <row r="19" spans="1:27" ht="15">
      <c r="A19" s="10" t="s">
        <v>315</v>
      </c>
      <c r="B19" s="24" t="s">
        <v>203</v>
      </c>
      <c r="C19" s="20">
        <v>30</v>
      </c>
      <c r="D19" s="43">
        <f t="shared" si="1"/>
        <v>0.0009430107188885047</v>
      </c>
      <c r="E19" s="11">
        <v>312</v>
      </c>
      <c r="F19" s="11">
        <v>2585.6132</v>
      </c>
      <c r="G19" s="41">
        <f t="shared" si="2"/>
        <v>0.0010569763285346188</v>
      </c>
      <c r="H19" s="20">
        <v>24</v>
      </c>
      <c r="I19" s="43">
        <f t="shared" si="3"/>
        <v>0.0013916270439522209</v>
      </c>
      <c r="J19" s="11">
        <v>724</v>
      </c>
      <c r="K19" s="11">
        <v>4560.21485</v>
      </c>
      <c r="L19" s="41">
        <f t="shared" si="4"/>
        <v>0.0017617280716904322</v>
      </c>
      <c r="M19" s="18"/>
      <c r="N19" s="12"/>
      <c r="O19" s="11"/>
      <c r="P19" s="11"/>
      <c r="Q19" s="16"/>
      <c r="R19" s="20"/>
      <c r="S19" s="12"/>
      <c r="T19" s="11"/>
      <c r="U19" s="11"/>
      <c r="V19" s="21"/>
      <c r="W19" s="20"/>
      <c r="X19" s="12"/>
      <c r="Y19" s="11"/>
      <c r="Z19" s="11"/>
      <c r="AA19" s="21"/>
    </row>
    <row r="20" spans="1:27" ht="15">
      <c r="A20" s="10" t="s">
        <v>316</v>
      </c>
      <c r="B20" s="24" t="s">
        <v>203</v>
      </c>
      <c r="C20" s="20">
        <v>1</v>
      </c>
      <c r="D20" s="43">
        <f t="shared" si="1"/>
        <v>3.1433690629616825E-05</v>
      </c>
      <c r="E20" s="11">
        <v>2</v>
      </c>
      <c r="F20" s="11">
        <v>34.2315</v>
      </c>
      <c r="G20" s="41">
        <f t="shared" si="2"/>
        <v>1.3993541334888297E-05</v>
      </c>
      <c r="H20" s="20">
        <v>0</v>
      </c>
      <c r="I20" s="43">
        <f t="shared" si="3"/>
        <v>0</v>
      </c>
      <c r="J20" s="11">
        <v>0</v>
      </c>
      <c r="K20" s="11">
        <v>0</v>
      </c>
      <c r="L20" s="41">
        <f t="shared" si="4"/>
        <v>0</v>
      </c>
      <c r="M20" s="18"/>
      <c r="N20" s="12"/>
      <c r="O20" s="11"/>
      <c r="P20" s="11"/>
      <c r="Q20" s="16"/>
      <c r="R20" s="20"/>
      <c r="S20" s="12"/>
      <c r="T20" s="11"/>
      <c r="U20" s="11"/>
      <c r="V20" s="21"/>
      <c r="W20" s="20"/>
      <c r="X20" s="12"/>
      <c r="Y20" s="11"/>
      <c r="Z20" s="11"/>
      <c r="AA20" s="21"/>
    </row>
    <row r="21" spans="1:27" ht="15">
      <c r="A21" s="10" t="s">
        <v>317</v>
      </c>
      <c r="B21" s="24" t="s">
        <v>203</v>
      </c>
      <c r="C21" s="20">
        <v>509</v>
      </c>
      <c r="D21" s="43">
        <f t="shared" si="1"/>
        <v>0.015999748530474964</v>
      </c>
      <c r="E21" s="11">
        <v>22312</v>
      </c>
      <c r="F21" s="11">
        <v>137995.07094122</v>
      </c>
      <c r="G21" s="41">
        <f t="shared" si="2"/>
        <v>0.0564111923002733</v>
      </c>
      <c r="H21" s="20">
        <v>320</v>
      </c>
      <c r="I21" s="43">
        <f t="shared" si="3"/>
        <v>0.01855502725269628</v>
      </c>
      <c r="J21" s="11">
        <v>17668</v>
      </c>
      <c r="K21" s="11">
        <v>126599.78728000006</v>
      </c>
      <c r="L21" s="41">
        <f t="shared" si="4"/>
        <v>0.048908748043135164</v>
      </c>
      <c r="M21" s="18"/>
      <c r="N21" s="12"/>
      <c r="O21" s="11"/>
      <c r="P21" s="11"/>
      <c r="Q21" s="16"/>
      <c r="R21" s="20"/>
      <c r="S21" s="12"/>
      <c r="T21" s="11"/>
      <c r="U21" s="11"/>
      <c r="V21" s="21"/>
      <c r="W21" s="20"/>
      <c r="X21" s="12"/>
      <c r="Y21" s="11"/>
      <c r="Z21" s="11"/>
      <c r="AA21" s="21"/>
    </row>
    <row r="22" spans="1:27" ht="15">
      <c r="A22" s="10" t="s">
        <v>318</v>
      </c>
      <c r="B22" s="24" t="s">
        <v>203</v>
      </c>
      <c r="C22" s="20">
        <v>7</v>
      </c>
      <c r="D22" s="43">
        <f t="shared" si="1"/>
        <v>0.00022003583440731775</v>
      </c>
      <c r="E22" s="11">
        <v>168</v>
      </c>
      <c r="F22" s="11">
        <v>1048.022856</v>
      </c>
      <c r="G22" s="41">
        <f t="shared" si="2"/>
        <v>0.0004284226854021497</v>
      </c>
      <c r="H22" s="20">
        <v>5</v>
      </c>
      <c r="I22" s="43">
        <f t="shared" si="3"/>
        <v>0.00028992230082337936</v>
      </c>
      <c r="J22" s="11">
        <v>305</v>
      </c>
      <c r="K22" s="11">
        <v>2192.3009</v>
      </c>
      <c r="L22" s="41">
        <f t="shared" si="4"/>
        <v>0.0008469421209665591</v>
      </c>
      <c r="M22" s="18"/>
      <c r="N22" s="12"/>
      <c r="O22" s="11"/>
      <c r="P22" s="11"/>
      <c r="Q22" s="16"/>
      <c r="R22" s="20"/>
      <c r="S22" s="12"/>
      <c r="T22" s="11"/>
      <c r="U22" s="11"/>
      <c r="V22" s="21"/>
      <c r="W22" s="20"/>
      <c r="X22" s="12"/>
      <c r="Y22" s="11"/>
      <c r="Z22" s="11"/>
      <c r="AA22" s="21"/>
    </row>
    <row r="23" spans="1:27" ht="15">
      <c r="A23" s="10" t="s">
        <v>322</v>
      </c>
      <c r="B23" s="24" t="s">
        <v>203</v>
      </c>
      <c r="C23" s="20">
        <v>1</v>
      </c>
      <c r="D23" s="43">
        <f t="shared" si="1"/>
        <v>3.1433690629616825E-05</v>
      </c>
      <c r="E23" s="11">
        <v>11</v>
      </c>
      <c r="F23" s="11">
        <v>306.575</v>
      </c>
      <c r="G23" s="41">
        <f t="shared" si="2"/>
        <v>0.00012532521025205966</v>
      </c>
      <c r="H23" s="20">
        <v>1</v>
      </c>
      <c r="I23" s="43">
        <f t="shared" si="3"/>
        <v>5.798446016467587E-05</v>
      </c>
      <c r="J23" s="11">
        <v>8</v>
      </c>
      <c r="K23" s="11">
        <v>51.012648</v>
      </c>
      <c r="L23" s="41">
        <f t="shared" si="4"/>
        <v>1.9707495578385474E-05</v>
      </c>
      <c r="M23" s="18"/>
      <c r="N23" s="12"/>
      <c r="O23" s="11"/>
      <c r="P23" s="11"/>
      <c r="Q23" s="16"/>
      <c r="R23" s="20"/>
      <c r="S23" s="12"/>
      <c r="T23" s="11"/>
      <c r="U23" s="11"/>
      <c r="V23" s="21"/>
      <c r="W23" s="20"/>
      <c r="X23" s="12"/>
      <c r="Y23" s="11"/>
      <c r="Z23" s="11"/>
      <c r="AA23" s="21"/>
    </row>
    <row r="24" spans="1:27" ht="15">
      <c r="A24" s="10" t="s">
        <v>323</v>
      </c>
      <c r="B24" s="24" t="s">
        <v>203</v>
      </c>
      <c r="C24" s="20">
        <v>1</v>
      </c>
      <c r="D24" s="43">
        <f t="shared" si="1"/>
        <v>3.1433690629616825E-05</v>
      </c>
      <c r="E24" s="11">
        <v>70</v>
      </c>
      <c r="F24" s="11">
        <v>255.87</v>
      </c>
      <c r="G24" s="41">
        <f t="shared" si="2"/>
        <v>0.00010459744449871812</v>
      </c>
      <c r="H24" s="20">
        <v>1</v>
      </c>
      <c r="I24" s="43">
        <f t="shared" si="3"/>
        <v>5.798446016467587E-05</v>
      </c>
      <c r="J24" s="11">
        <v>2</v>
      </c>
      <c r="K24" s="11">
        <v>8.597</v>
      </c>
      <c r="L24" s="41">
        <f t="shared" si="4"/>
        <v>3.3212418121752847E-06</v>
      </c>
      <c r="M24" s="18"/>
      <c r="N24" s="12"/>
      <c r="O24" s="11"/>
      <c r="P24" s="11"/>
      <c r="Q24" s="16"/>
      <c r="R24" s="20"/>
      <c r="S24" s="12"/>
      <c r="T24" s="11"/>
      <c r="U24" s="11"/>
      <c r="V24" s="21"/>
      <c r="W24" s="20"/>
      <c r="X24" s="12"/>
      <c r="Y24" s="11"/>
      <c r="Z24" s="11"/>
      <c r="AA24" s="21"/>
    </row>
    <row r="25" spans="1:27" ht="15">
      <c r="A25" s="10" t="s">
        <v>319</v>
      </c>
      <c r="B25" s="24" t="s">
        <v>203</v>
      </c>
      <c r="C25" s="20">
        <v>66</v>
      </c>
      <c r="D25" s="43">
        <f t="shared" si="1"/>
        <v>0.0020746235815547105</v>
      </c>
      <c r="E25" s="11">
        <v>1149</v>
      </c>
      <c r="F25" s="11">
        <v>9238.050404</v>
      </c>
      <c r="G25" s="41">
        <f t="shared" si="2"/>
        <v>0.0037764351600764077</v>
      </c>
      <c r="H25" s="20">
        <v>50</v>
      </c>
      <c r="I25" s="43">
        <f t="shared" si="3"/>
        <v>0.0028992230082337932</v>
      </c>
      <c r="J25" s="11">
        <v>1204</v>
      </c>
      <c r="K25" s="11">
        <v>20260.895832000002</v>
      </c>
      <c r="L25" s="41">
        <f t="shared" si="4"/>
        <v>0.007827304221166263</v>
      </c>
      <c r="M25" s="18"/>
      <c r="N25" s="12"/>
      <c r="O25" s="11"/>
      <c r="P25" s="11"/>
      <c r="Q25" s="16"/>
      <c r="R25" s="20"/>
      <c r="S25" s="12"/>
      <c r="T25" s="11"/>
      <c r="U25" s="11"/>
      <c r="V25" s="21"/>
      <c r="W25" s="20"/>
      <c r="X25" s="12"/>
      <c r="Y25" s="11"/>
      <c r="Z25" s="11"/>
      <c r="AA25" s="21"/>
    </row>
    <row r="26" spans="1:27" ht="15">
      <c r="A26" s="10" t="s">
        <v>320</v>
      </c>
      <c r="B26" s="24" t="s">
        <v>203</v>
      </c>
      <c r="C26" s="20">
        <v>4</v>
      </c>
      <c r="D26" s="43">
        <f t="shared" si="1"/>
        <v>0.0001257347625184673</v>
      </c>
      <c r="E26" s="11">
        <v>26</v>
      </c>
      <c r="F26" s="11">
        <v>191.32670000000002</v>
      </c>
      <c r="G26" s="41">
        <f t="shared" si="2"/>
        <v>7.821270131071596E-05</v>
      </c>
      <c r="H26" s="20">
        <v>1</v>
      </c>
      <c r="I26" s="43">
        <f t="shared" si="3"/>
        <v>5.798446016467587E-05</v>
      </c>
      <c r="J26" s="11">
        <v>1</v>
      </c>
      <c r="K26" s="11">
        <v>7.2348</v>
      </c>
      <c r="L26" s="41">
        <f t="shared" si="4"/>
        <v>2.7949889801937594E-06</v>
      </c>
      <c r="M26" s="18"/>
      <c r="N26" s="12"/>
      <c r="O26" s="11"/>
      <c r="P26" s="11"/>
      <c r="Q26" s="16"/>
      <c r="R26" s="20"/>
      <c r="S26" s="12"/>
      <c r="T26" s="11"/>
      <c r="U26" s="11"/>
      <c r="V26" s="21"/>
      <c r="W26" s="20"/>
      <c r="X26" s="12"/>
      <c r="Y26" s="11"/>
      <c r="Z26" s="11"/>
      <c r="AA26" s="21"/>
    </row>
    <row r="27" spans="1:27" ht="15">
      <c r="A27" s="161" t="s">
        <v>79</v>
      </c>
      <c r="B27" s="162"/>
      <c r="C27" s="163">
        <f>SUM(C11:C26)</f>
        <v>1659</v>
      </c>
      <c r="D27" s="164">
        <f aca="true" t="shared" si="5" ref="D27:J27">SUM(D11:D26)</f>
        <v>0.052148492754534294</v>
      </c>
      <c r="E27" s="165">
        <f t="shared" si="5"/>
        <v>41872</v>
      </c>
      <c r="F27" s="165">
        <f t="shared" si="5"/>
        <v>1112153.7876424203</v>
      </c>
      <c r="G27" s="166">
        <f t="shared" si="5"/>
        <v>0.4546388559697001</v>
      </c>
      <c r="H27" s="163">
        <f>SUM(H11:H26)</f>
        <v>1170</v>
      </c>
      <c r="I27" s="164">
        <f t="shared" si="5"/>
        <v>0.06784181839267078</v>
      </c>
      <c r="J27" s="165">
        <f t="shared" si="5"/>
        <v>43480</v>
      </c>
      <c r="K27" s="165">
        <f>SUM(K11:K26)</f>
        <v>1389181.30315</v>
      </c>
      <c r="L27" s="166">
        <f>SUM(L11:L26)</f>
        <v>0.5366764020837419</v>
      </c>
      <c r="M27" s="167"/>
      <c r="N27" s="168"/>
      <c r="O27" s="165"/>
      <c r="P27" s="165"/>
      <c r="Q27" s="169"/>
      <c r="R27" s="163"/>
      <c r="S27" s="168"/>
      <c r="T27" s="165"/>
      <c r="U27" s="165"/>
      <c r="V27" s="170"/>
      <c r="W27" s="163"/>
      <c r="X27" s="168"/>
      <c r="Y27" s="165"/>
      <c r="Z27" s="165"/>
      <c r="AA27" s="170"/>
    </row>
    <row r="28" spans="1:27" ht="15">
      <c r="A28" s="36" t="s">
        <v>131</v>
      </c>
      <c r="B28" s="33"/>
      <c r="C28" s="34"/>
      <c r="D28" s="44"/>
      <c r="E28" s="33"/>
      <c r="F28" s="33"/>
      <c r="G28" s="46"/>
      <c r="H28" s="34"/>
      <c r="I28" s="33"/>
      <c r="J28" s="33"/>
      <c r="K28" s="33"/>
      <c r="L28" s="35"/>
      <c r="M28" s="33"/>
      <c r="N28" s="33"/>
      <c r="O28" s="33"/>
      <c r="P28" s="33"/>
      <c r="Q28" s="33"/>
      <c r="R28" s="34"/>
      <c r="S28" s="33"/>
      <c r="T28" s="33"/>
      <c r="U28" s="33"/>
      <c r="V28" s="35"/>
      <c r="W28" s="34"/>
      <c r="X28" s="33"/>
      <c r="Y28" s="33"/>
      <c r="Z28" s="33"/>
      <c r="AA28" s="35"/>
    </row>
    <row r="29" spans="1:27" ht="15">
      <c r="A29" s="10" t="s">
        <v>263</v>
      </c>
      <c r="B29" s="24" t="s">
        <v>203</v>
      </c>
      <c r="C29" s="20">
        <v>1</v>
      </c>
      <c r="D29" s="43">
        <f>C29/$C$186</f>
        <v>3.1433690629616825E-05</v>
      </c>
      <c r="E29" s="11">
        <v>1</v>
      </c>
      <c r="F29" s="11">
        <v>51.7</v>
      </c>
      <c r="G29" s="41">
        <f>F29/$F$186</f>
        <v>2.113451315349094E-05</v>
      </c>
      <c r="H29" s="20">
        <v>0</v>
      </c>
      <c r="I29" s="43">
        <f>H29/$H$186</f>
        <v>0</v>
      </c>
      <c r="J29" s="11">
        <v>0</v>
      </c>
      <c r="K29" s="11">
        <v>0</v>
      </c>
      <c r="L29" s="41">
        <f>K29/$K$186</f>
        <v>0</v>
      </c>
      <c r="M29" s="18"/>
      <c r="N29" s="12"/>
      <c r="O29" s="11"/>
      <c r="P29" s="11"/>
      <c r="Q29" s="16"/>
      <c r="R29" s="20"/>
      <c r="S29" s="12"/>
      <c r="T29" s="11"/>
      <c r="U29" s="11"/>
      <c r="V29" s="21"/>
      <c r="W29" s="20"/>
      <c r="X29" s="12"/>
      <c r="Y29" s="11"/>
      <c r="Z29" s="11"/>
      <c r="AA29" s="21"/>
    </row>
    <row r="30" spans="1:27" ht="15">
      <c r="A30" s="10" t="s">
        <v>389</v>
      </c>
      <c r="B30" s="24" t="s">
        <v>203</v>
      </c>
      <c r="C30" s="20">
        <v>0</v>
      </c>
      <c r="D30" s="43">
        <f>C30/$C$186</f>
        <v>0</v>
      </c>
      <c r="E30" s="11">
        <v>0</v>
      </c>
      <c r="F30" s="11">
        <v>0</v>
      </c>
      <c r="G30" s="41">
        <f>F30/$F$186</f>
        <v>0</v>
      </c>
      <c r="H30" s="20">
        <v>5</v>
      </c>
      <c r="I30" s="43">
        <f>H30/$H$186</f>
        <v>0.00028992230082337936</v>
      </c>
      <c r="J30" s="11">
        <v>5</v>
      </c>
      <c r="K30" s="11">
        <v>344.5</v>
      </c>
      <c r="L30" s="41">
        <f>K30/$K$186</f>
        <v>0.00013308919440437194</v>
      </c>
      <c r="M30" s="18"/>
      <c r="N30" s="12"/>
      <c r="O30" s="11"/>
      <c r="P30" s="11"/>
      <c r="Q30" s="16"/>
      <c r="R30" s="20"/>
      <c r="S30" s="12"/>
      <c r="T30" s="11"/>
      <c r="U30" s="11"/>
      <c r="V30" s="21"/>
      <c r="W30" s="20"/>
      <c r="X30" s="12"/>
      <c r="Y30" s="11"/>
      <c r="Z30" s="11"/>
      <c r="AA30" s="21"/>
    </row>
    <row r="31" spans="1:27" ht="15">
      <c r="A31" s="10" t="s">
        <v>262</v>
      </c>
      <c r="B31" s="24" t="s">
        <v>203</v>
      </c>
      <c r="C31" s="20">
        <v>8</v>
      </c>
      <c r="D31" s="43">
        <f>C31/$C$186</f>
        <v>0.0002514695250369346</v>
      </c>
      <c r="E31" s="11">
        <v>8</v>
      </c>
      <c r="F31" s="11">
        <v>827.1999999999999</v>
      </c>
      <c r="G31" s="41">
        <f>F31/$F$186</f>
        <v>0.000338152210455855</v>
      </c>
      <c r="H31" s="20">
        <v>148</v>
      </c>
      <c r="I31" s="43">
        <f>H31/$H$186</f>
        <v>0.008581700104372028</v>
      </c>
      <c r="J31" s="11">
        <v>148</v>
      </c>
      <c r="K31" s="11">
        <v>15303.199999999964</v>
      </c>
      <c r="L31" s="41">
        <f>K31/$K$186</f>
        <v>0.005912019041535501</v>
      </c>
      <c r="M31" s="18"/>
      <c r="N31" s="12"/>
      <c r="O31" s="11"/>
      <c r="P31" s="11"/>
      <c r="Q31" s="16"/>
      <c r="R31" s="20"/>
      <c r="S31" s="12"/>
      <c r="T31" s="11"/>
      <c r="U31" s="11"/>
      <c r="V31" s="21"/>
      <c r="W31" s="20"/>
      <c r="X31" s="12"/>
      <c r="Y31" s="11"/>
      <c r="Z31" s="11"/>
      <c r="AA31" s="21"/>
    </row>
    <row r="32" spans="1:27" ht="15">
      <c r="A32" s="161" t="s">
        <v>79</v>
      </c>
      <c r="B32" s="162"/>
      <c r="C32" s="163">
        <f>SUM(C29:C31)</f>
        <v>9</v>
      </c>
      <c r="D32" s="164">
        <f aca="true" t="shared" si="6" ref="D32:L32">SUM(D29:D31)</f>
        <v>0.00028290321566655144</v>
      </c>
      <c r="E32" s="165">
        <f t="shared" si="6"/>
        <v>9</v>
      </c>
      <c r="F32" s="165">
        <f t="shared" si="6"/>
        <v>878.9</v>
      </c>
      <c r="G32" s="166">
        <f t="shared" si="6"/>
        <v>0.00035928672360934595</v>
      </c>
      <c r="H32" s="163">
        <f>SUM(H29:H31)</f>
        <v>153</v>
      </c>
      <c r="I32" s="164">
        <f t="shared" si="6"/>
        <v>0.008871622405195408</v>
      </c>
      <c r="J32" s="165">
        <f>SUM(J29:J31)</f>
        <v>153</v>
      </c>
      <c r="K32" s="165">
        <f>SUM(K29:K31)</f>
        <v>15647.699999999964</v>
      </c>
      <c r="L32" s="166">
        <f t="shared" si="6"/>
        <v>0.006045108235939873</v>
      </c>
      <c r="M32" s="167"/>
      <c r="N32" s="168"/>
      <c r="O32" s="165"/>
      <c r="P32" s="165"/>
      <c r="Q32" s="169"/>
      <c r="R32" s="163"/>
      <c r="S32" s="168"/>
      <c r="T32" s="165"/>
      <c r="U32" s="165"/>
      <c r="V32" s="170"/>
      <c r="W32" s="163"/>
      <c r="X32" s="168"/>
      <c r="Y32" s="165"/>
      <c r="Z32" s="165"/>
      <c r="AA32" s="170"/>
    </row>
    <row r="33" spans="1:27" ht="15">
      <c r="A33" s="36" t="s">
        <v>63</v>
      </c>
      <c r="B33" s="33"/>
      <c r="C33" s="34"/>
      <c r="D33" s="44"/>
      <c r="E33" s="33"/>
      <c r="F33" s="33"/>
      <c r="G33" s="46"/>
      <c r="H33" s="34"/>
      <c r="I33" s="33"/>
      <c r="J33" s="33"/>
      <c r="K33" s="33"/>
      <c r="L33" s="35"/>
      <c r="M33" s="33"/>
      <c r="N33" s="33"/>
      <c r="O33" s="33"/>
      <c r="P33" s="33"/>
      <c r="Q33" s="33"/>
      <c r="R33" s="34"/>
      <c r="S33" s="33"/>
      <c r="T33" s="33"/>
      <c r="U33" s="33"/>
      <c r="V33" s="35"/>
      <c r="W33" s="34"/>
      <c r="X33" s="33"/>
      <c r="Y33" s="33"/>
      <c r="Z33" s="33"/>
      <c r="AA33" s="35"/>
    </row>
    <row r="34" spans="1:27" ht="15">
      <c r="A34" s="10" t="s">
        <v>326</v>
      </c>
      <c r="B34" s="24" t="s">
        <v>254</v>
      </c>
      <c r="C34" s="20">
        <v>4</v>
      </c>
      <c r="D34" s="43">
        <f>C34/$C$186</f>
        <v>0.0001257347625184673</v>
      </c>
      <c r="E34" s="11">
        <v>10.476</v>
      </c>
      <c r="F34" s="11">
        <v>1034.375</v>
      </c>
      <c r="G34" s="41">
        <f>F34/$F$186</f>
        <v>0.00042284355982866905</v>
      </c>
      <c r="H34" s="20">
        <v>0</v>
      </c>
      <c r="I34" s="41">
        <f>H34/$K$186</f>
        <v>0</v>
      </c>
      <c r="J34" s="11">
        <v>0</v>
      </c>
      <c r="K34" s="11">
        <v>0</v>
      </c>
      <c r="L34" s="41">
        <f>K34/$K$186</f>
        <v>0</v>
      </c>
      <c r="M34" s="18"/>
      <c r="N34" s="12"/>
      <c r="O34" s="11"/>
      <c r="P34" s="11"/>
      <c r="Q34" s="16"/>
      <c r="R34" s="20"/>
      <c r="S34" s="12"/>
      <c r="T34" s="11"/>
      <c r="U34" s="11"/>
      <c r="V34" s="21"/>
      <c r="W34" s="20"/>
      <c r="X34" s="12"/>
      <c r="Y34" s="11"/>
      <c r="Z34" s="11"/>
      <c r="AA34" s="21"/>
    </row>
    <row r="35" spans="1:27" ht="15">
      <c r="A35" s="161" t="s">
        <v>79</v>
      </c>
      <c r="B35" s="162"/>
      <c r="C35" s="163">
        <f>SUM(C34)</f>
        <v>4</v>
      </c>
      <c r="D35" s="164">
        <f aca="true" t="shared" si="7" ref="D35:L35">SUM(D34)</f>
        <v>0.0001257347625184673</v>
      </c>
      <c r="E35" s="165">
        <f t="shared" si="7"/>
        <v>10.476</v>
      </c>
      <c r="F35" s="165">
        <f t="shared" si="7"/>
        <v>1034.375</v>
      </c>
      <c r="G35" s="166">
        <f t="shared" si="7"/>
        <v>0.00042284355982866905</v>
      </c>
      <c r="H35" s="163">
        <f>SUM(H34)</f>
        <v>0</v>
      </c>
      <c r="I35" s="164">
        <f t="shared" si="7"/>
        <v>0</v>
      </c>
      <c r="J35" s="165">
        <f t="shared" si="7"/>
        <v>0</v>
      </c>
      <c r="K35" s="165">
        <f t="shared" si="7"/>
        <v>0</v>
      </c>
      <c r="L35" s="166">
        <f t="shared" si="7"/>
        <v>0</v>
      </c>
      <c r="M35" s="167"/>
      <c r="N35" s="168"/>
      <c r="O35" s="165"/>
      <c r="P35" s="165"/>
      <c r="Q35" s="169"/>
      <c r="R35" s="163"/>
      <c r="S35" s="168"/>
      <c r="T35" s="165"/>
      <c r="U35" s="165"/>
      <c r="V35" s="170"/>
      <c r="W35" s="163"/>
      <c r="X35" s="168"/>
      <c r="Y35" s="165"/>
      <c r="Z35" s="165"/>
      <c r="AA35" s="170"/>
    </row>
    <row r="36" spans="1:27" ht="15">
      <c r="A36" s="36" t="s">
        <v>21</v>
      </c>
      <c r="B36" s="33"/>
      <c r="C36" s="34"/>
      <c r="D36" s="44"/>
      <c r="E36" s="33"/>
      <c r="F36" s="33"/>
      <c r="G36" s="46"/>
      <c r="H36" s="34"/>
      <c r="I36" s="33"/>
      <c r="J36" s="33"/>
      <c r="K36" s="33"/>
      <c r="L36" s="35"/>
      <c r="M36" s="33"/>
      <c r="N36" s="33"/>
      <c r="O36" s="33"/>
      <c r="P36" s="33"/>
      <c r="Q36" s="33"/>
      <c r="R36" s="34"/>
      <c r="S36" s="33"/>
      <c r="T36" s="33"/>
      <c r="U36" s="33"/>
      <c r="V36" s="35"/>
      <c r="W36" s="34"/>
      <c r="X36" s="33"/>
      <c r="Y36" s="33"/>
      <c r="Z36" s="33"/>
      <c r="AA36" s="35"/>
    </row>
    <row r="37" spans="1:27" ht="15">
      <c r="A37" s="10" t="s">
        <v>324</v>
      </c>
      <c r="B37" s="24" t="s">
        <v>203</v>
      </c>
      <c r="C37" s="20">
        <v>39</v>
      </c>
      <c r="D37" s="43">
        <f>C37/$C$186</f>
        <v>0.001225913934555056</v>
      </c>
      <c r="E37" s="11">
        <v>49</v>
      </c>
      <c r="F37" s="11">
        <v>6472.5</v>
      </c>
      <c r="G37" s="41">
        <f>F37/$F$186</f>
        <v>0.002645902057755708</v>
      </c>
      <c r="H37" s="20">
        <v>113</v>
      </c>
      <c r="I37" s="43">
        <f>H37/$K$186</f>
        <v>4.365480106732665E-05</v>
      </c>
      <c r="J37" s="11">
        <v>126</v>
      </c>
      <c r="K37" s="11">
        <v>12914.799999999985</v>
      </c>
      <c r="L37" s="41">
        <f>K37/$K$186</f>
        <v>0.004989318803754952</v>
      </c>
      <c r="M37" s="18"/>
      <c r="N37" s="12"/>
      <c r="O37" s="11"/>
      <c r="P37" s="11"/>
      <c r="Q37" s="16"/>
      <c r="R37" s="20"/>
      <c r="S37" s="12"/>
      <c r="T37" s="11"/>
      <c r="U37" s="11"/>
      <c r="V37" s="21"/>
      <c r="W37" s="20"/>
      <c r="X37" s="12"/>
      <c r="Y37" s="11"/>
      <c r="Z37" s="11"/>
      <c r="AA37" s="21"/>
    </row>
    <row r="38" spans="1:27" ht="15">
      <c r="A38" s="10" t="s">
        <v>325</v>
      </c>
      <c r="B38" s="24" t="s">
        <v>203</v>
      </c>
      <c r="C38" s="20">
        <v>2</v>
      </c>
      <c r="D38" s="43">
        <f>C38/$C$186</f>
        <v>6.286738125923365E-05</v>
      </c>
      <c r="E38" s="11">
        <v>2</v>
      </c>
      <c r="F38" s="11">
        <v>150</v>
      </c>
      <c r="G38" s="41">
        <f>F38/$F$186</f>
        <v>6.13187035401091E-05</v>
      </c>
      <c r="H38" s="20">
        <v>0</v>
      </c>
      <c r="I38" s="43">
        <f>H38/$K$186</f>
        <v>0</v>
      </c>
      <c r="J38" s="11">
        <v>0</v>
      </c>
      <c r="K38" s="11">
        <v>0</v>
      </c>
      <c r="L38" s="41">
        <f>K38/$K$186</f>
        <v>0</v>
      </c>
      <c r="M38" s="18"/>
      <c r="N38" s="12"/>
      <c r="O38" s="11"/>
      <c r="P38" s="11"/>
      <c r="Q38" s="16"/>
      <c r="R38" s="20"/>
      <c r="S38" s="12"/>
      <c r="T38" s="11"/>
      <c r="U38" s="11"/>
      <c r="V38" s="21"/>
      <c r="W38" s="20"/>
      <c r="X38" s="12"/>
      <c r="Y38" s="11"/>
      <c r="Z38" s="11"/>
      <c r="AA38" s="21"/>
    </row>
    <row r="39" spans="1:27" ht="15">
      <c r="A39" s="10" t="s">
        <v>260</v>
      </c>
      <c r="B39" s="24" t="s">
        <v>203</v>
      </c>
      <c r="C39" s="20">
        <v>2618</v>
      </c>
      <c r="D39" s="43">
        <f>C39/$C$186</f>
        <v>0.08229340206833684</v>
      </c>
      <c r="E39" s="11">
        <v>4743</v>
      </c>
      <c r="F39" s="11">
        <v>608072.5</v>
      </c>
      <c r="G39" s="41">
        <f>F39/$F$186</f>
        <v>0.24857478238928662</v>
      </c>
      <c r="H39" s="20">
        <v>4007</v>
      </c>
      <c r="I39" s="43">
        <f>H39/$K$186</f>
        <v>0.0015480069723608663</v>
      </c>
      <c r="J39" s="11">
        <v>6707</v>
      </c>
      <c r="K39" s="11">
        <v>657560.7999999874</v>
      </c>
      <c r="L39" s="41">
        <f>K39/$K$186</f>
        <v>0.2540326187050585</v>
      </c>
      <c r="M39" s="18"/>
      <c r="N39" s="12"/>
      <c r="O39" s="11"/>
      <c r="P39" s="11"/>
      <c r="Q39" s="16"/>
      <c r="R39" s="20"/>
      <c r="S39" s="12"/>
      <c r="T39" s="11"/>
      <c r="U39" s="11"/>
      <c r="V39" s="21"/>
      <c r="W39" s="20"/>
      <c r="X39" s="12"/>
      <c r="Y39" s="11"/>
      <c r="Z39" s="11"/>
      <c r="AA39" s="21"/>
    </row>
    <row r="40" spans="1:27" ht="15">
      <c r="A40" s="10" t="s">
        <v>261</v>
      </c>
      <c r="B40" s="24" t="s">
        <v>203</v>
      </c>
      <c r="C40" s="20">
        <v>135</v>
      </c>
      <c r="D40" s="43">
        <f>C40/$C$186</f>
        <v>0.0042435482349982715</v>
      </c>
      <c r="E40" s="11">
        <v>178</v>
      </c>
      <c r="F40" s="11">
        <v>12645.5</v>
      </c>
      <c r="G40" s="41">
        <f>F40/$F$186</f>
        <v>0.005169371104109664</v>
      </c>
      <c r="H40" s="20">
        <v>106</v>
      </c>
      <c r="I40" s="43">
        <f>H40/$K$186</f>
        <v>4.095052135519137E-05</v>
      </c>
      <c r="J40" s="11">
        <v>144</v>
      </c>
      <c r="K40" s="11">
        <v>7748.399999999998</v>
      </c>
      <c r="L40" s="41">
        <f>K40/$K$186</f>
        <v>0.002993405845929856</v>
      </c>
      <c r="M40" s="18"/>
      <c r="N40" s="12"/>
      <c r="O40" s="11"/>
      <c r="P40" s="11"/>
      <c r="Q40" s="16"/>
      <c r="R40" s="20"/>
      <c r="S40" s="12"/>
      <c r="T40" s="11"/>
      <c r="U40" s="11"/>
      <c r="V40" s="21"/>
      <c r="W40" s="20"/>
      <c r="X40" s="12"/>
      <c r="Y40" s="11"/>
      <c r="Z40" s="11"/>
      <c r="AA40" s="21"/>
    </row>
    <row r="41" spans="1:27" ht="15">
      <c r="A41" s="161" t="s">
        <v>79</v>
      </c>
      <c r="B41" s="162"/>
      <c r="C41" s="163">
        <f>SUM(C37:C40)</f>
        <v>2794</v>
      </c>
      <c r="D41" s="164">
        <f aca="true" t="shared" si="8" ref="D41:L41">SUM(D37:D40)</f>
        <v>0.0878257316191494</v>
      </c>
      <c r="E41" s="165">
        <f t="shared" si="8"/>
        <v>4972</v>
      </c>
      <c r="F41" s="165">
        <f t="shared" si="8"/>
        <v>627340.5</v>
      </c>
      <c r="G41" s="166">
        <f t="shared" si="8"/>
        <v>0.2564513742546921</v>
      </c>
      <c r="H41" s="163">
        <f>SUM(H37:H40)</f>
        <v>4226</v>
      </c>
      <c r="I41" s="164">
        <f t="shared" si="8"/>
        <v>0.0016326122947833842</v>
      </c>
      <c r="J41" s="165">
        <f t="shared" si="8"/>
        <v>6977</v>
      </c>
      <c r="K41" s="165">
        <f t="shared" si="8"/>
        <v>678223.9999999873</v>
      </c>
      <c r="L41" s="166">
        <f t="shared" si="8"/>
        <v>0.2620153433547433</v>
      </c>
      <c r="M41" s="167"/>
      <c r="N41" s="168"/>
      <c r="O41" s="165"/>
      <c r="P41" s="165"/>
      <c r="Q41" s="169"/>
      <c r="R41" s="163"/>
      <c r="S41" s="168"/>
      <c r="T41" s="165"/>
      <c r="U41" s="165"/>
      <c r="V41" s="170"/>
      <c r="W41" s="163"/>
      <c r="X41" s="168"/>
      <c r="Y41" s="165"/>
      <c r="Z41" s="165"/>
      <c r="AA41" s="170"/>
    </row>
    <row r="42" spans="1:27" ht="15">
      <c r="A42" s="36" t="s">
        <v>40</v>
      </c>
      <c r="B42" s="33"/>
      <c r="C42" s="34"/>
      <c r="D42" s="44"/>
      <c r="E42" s="33"/>
      <c r="F42" s="33"/>
      <c r="G42" s="46"/>
      <c r="H42" s="34"/>
      <c r="I42" s="33"/>
      <c r="J42" s="33"/>
      <c r="K42" s="33"/>
      <c r="L42" s="35"/>
      <c r="M42" s="33"/>
      <c r="N42" s="33"/>
      <c r="O42" s="33"/>
      <c r="P42" s="33"/>
      <c r="Q42" s="33"/>
      <c r="R42" s="34"/>
      <c r="S42" s="33"/>
      <c r="T42" s="33"/>
      <c r="U42" s="33"/>
      <c r="V42" s="35"/>
      <c r="W42" s="34"/>
      <c r="X42" s="33"/>
      <c r="Y42" s="33"/>
      <c r="Z42" s="33"/>
      <c r="AA42" s="35"/>
    </row>
    <row r="43" spans="1:27" ht="15">
      <c r="A43" s="10" t="s">
        <v>289</v>
      </c>
      <c r="B43" s="24" t="s">
        <v>203</v>
      </c>
      <c r="C43" s="20">
        <v>1</v>
      </c>
      <c r="D43" s="43">
        <f aca="true" t="shared" si="9" ref="D43:D63">C43/$C$186</f>
        <v>3.1433690629616825E-05</v>
      </c>
      <c r="E43" s="11">
        <v>4</v>
      </c>
      <c r="F43" s="11">
        <v>1.472</v>
      </c>
      <c r="G43" s="41">
        <f aca="true" t="shared" si="10" ref="G43:G63">F43/$F$186</f>
        <v>6.017408774069373E-07</v>
      </c>
      <c r="H43" s="20">
        <v>0</v>
      </c>
      <c r="I43" s="43">
        <f aca="true" t="shared" si="11" ref="I43:I58">H43/$K$186</f>
        <v>0</v>
      </c>
      <c r="J43" s="11">
        <v>0</v>
      </c>
      <c r="K43" s="11">
        <v>0</v>
      </c>
      <c r="L43" s="41">
        <f aca="true" t="shared" si="12" ref="L43:L63">K43/$K$186</f>
        <v>0</v>
      </c>
      <c r="M43" s="18"/>
      <c r="N43" s="12"/>
      <c r="O43" s="11"/>
      <c r="P43" s="11"/>
      <c r="Q43" s="16"/>
      <c r="R43" s="20"/>
      <c r="S43" s="12"/>
      <c r="T43" s="11"/>
      <c r="U43" s="11"/>
      <c r="V43" s="21"/>
      <c r="W43" s="20"/>
      <c r="X43" s="12"/>
      <c r="Y43" s="11"/>
      <c r="Z43" s="11"/>
      <c r="AA43" s="21"/>
    </row>
    <row r="44" spans="1:27" ht="15">
      <c r="A44" s="10" t="s">
        <v>336</v>
      </c>
      <c r="B44" s="24" t="s">
        <v>203</v>
      </c>
      <c r="C44" s="20">
        <v>5</v>
      </c>
      <c r="D44" s="43">
        <f t="shared" si="9"/>
        <v>0.00015716845314808412</v>
      </c>
      <c r="E44" s="11">
        <v>45</v>
      </c>
      <c r="F44" s="11">
        <v>28.799999999999997</v>
      </c>
      <c r="G44" s="41">
        <f t="shared" si="10"/>
        <v>1.1773191079700947E-05</v>
      </c>
      <c r="H44" s="20">
        <v>2</v>
      </c>
      <c r="I44" s="43">
        <f t="shared" si="11"/>
        <v>7.726513463243655E-07</v>
      </c>
      <c r="J44" s="11">
        <v>40</v>
      </c>
      <c r="K44" s="11">
        <v>19.2</v>
      </c>
      <c r="L44" s="41">
        <f t="shared" si="12"/>
        <v>7.417452924713908E-06</v>
      </c>
      <c r="M44" s="18"/>
      <c r="N44" s="12"/>
      <c r="O44" s="11"/>
      <c r="P44" s="11"/>
      <c r="Q44" s="16"/>
      <c r="R44" s="20"/>
      <c r="S44" s="12"/>
      <c r="T44" s="11"/>
      <c r="U44" s="11"/>
      <c r="V44" s="21"/>
      <c r="W44" s="20"/>
      <c r="X44" s="12"/>
      <c r="Y44" s="11"/>
      <c r="Z44" s="11"/>
      <c r="AA44" s="21"/>
    </row>
    <row r="45" spans="1:27" ht="15">
      <c r="A45" s="10" t="s">
        <v>276</v>
      </c>
      <c r="B45" s="24" t="s">
        <v>203</v>
      </c>
      <c r="C45" s="20">
        <v>1759</v>
      </c>
      <c r="D45" s="43">
        <f t="shared" si="9"/>
        <v>0.05529186181749599</v>
      </c>
      <c r="E45" s="11">
        <v>8140</v>
      </c>
      <c r="F45" s="11">
        <v>4835.160000000062</v>
      </c>
      <c r="G45" s="41">
        <f t="shared" si="10"/>
        <v>0.001976571617393318</v>
      </c>
      <c r="H45" s="20">
        <v>222</v>
      </c>
      <c r="I45" s="43">
        <f t="shared" si="11"/>
        <v>8.576429944200456E-05</v>
      </c>
      <c r="J45" s="11">
        <v>1079</v>
      </c>
      <c r="K45" s="11">
        <v>480.6945000000002</v>
      </c>
      <c r="L45" s="41">
        <f t="shared" si="12"/>
        <v>0.00018570462629785892</v>
      </c>
      <c r="M45" s="18"/>
      <c r="N45" s="12"/>
      <c r="O45" s="11"/>
      <c r="P45" s="11"/>
      <c r="Q45" s="16"/>
      <c r="R45" s="20"/>
      <c r="S45" s="12"/>
      <c r="T45" s="11"/>
      <c r="U45" s="11"/>
      <c r="V45" s="21"/>
      <c r="W45" s="20"/>
      <c r="X45" s="12"/>
      <c r="Y45" s="11"/>
      <c r="Z45" s="11"/>
      <c r="AA45" s="21"/>
    </row>
    <row r="46" spans="1:27" ht="15">
      <c r="A46" s="10" t="s">
        <v>288</v>
      </c>
      <c r="B46" s="24" t="s">
        <v>203</v>
      </c>
      <c r="C46" s="20">
        <v>4</v>
      </c>
      <c r="D46" s="43">
        <f t="shared" si="9"/>
        <v>0.0001257347625184673</v>
      </c>
      <c r="E46" s="11">
        <v>58</v>
      </c>
      <c r="F46" s="11">
        <v>34.452</v>
      </c>
      <c r="G46" s="41">
        <f t="shared" si="10"/>
        <v>1.4083679829092259E-05</v>
      </c>
      <c r="H46" s="20">
        <v>1</v>
      </c>
      <c r="I46" s="43">
        <f t="shared" si="11"/>
        <v>3.8632567316218274E-07</v>
      </c>
      <c r="J46" s="11">
        <v>11</v>
      </c>
      <c r="K46" s="11">
        <v>4.9005</v>
      </c>
      <c r="L46" s="41">
        <f t="shared" si="12"/>
        <v>1.8931889613312765E-06</v>
      </c>
      <c r="M46" s="18"/>
      <c r="N46" s="12"/>
      <c r="O46" s="11"/>
      <c r="P46" s="11"/>
      <c r="Q46" s="16"/>
      <c r="R46" s="20"/>
      <c r="S46" s="12"/>
      <c r="T46" s="11"/>
      <c r="U46" s="11"/>
      <c r="V46" s="21"/>
      <c r="W46" s="20"/>
      <c r="X46" s="12"/>
      <c r="Y46" s="11"/>
      <c r="Z46" s="11"/>
      <c r="AA46" s="21"/>
    </row>
    <row r="47" spans="1:27" ht="15">
      <c r="A47" s="10" t="s">
        <v>277</v>
      </c>
      <c r="B47" s="24" t="s">
        <v>203</v>
      </c>
      <c r="C47" s="20">
        <v>986</v>
      </c>
      <c r="D47" s="43">
        <f t="shared" si="9"/>
        <v>0.03099361896080219</v>
      </c>
      <c r="E47" s="11">
        <v>8870</v>
      </c>
      <c r="F47" s="11">
        <v>7291.139999999972</v>
      </c>
      <c r="G47" s="41">
        <f t="shared" si="10"/>
        <v>0.002980555014196196</v>
      </c>
      <c r="H47" s="20">
        <v>177</v>
      </c>
      <c r="I47" s="43">
        <f t="shared" si="11"/>
        <v>6.837964414970634E-05</v>
      </c>
      <c r="J47" s="11">
        <v>1294</v>
      </c>
      <c r="K47" s="11">
        <v>797.7509999999985</v>
      </c>
      <c r="L47" s="41">
        <f t="shared" si="12"/>
        <v>0.00030819169209080386</v>
      </c>
      <c r="M47" s="18"/>
      <c r="N47" s="12"/>
      <c r="O47" s="11"/>
      <c r="P47" s="11"/>
      <c r="Q47" s="16"/>
      <c r="R47" s="20"/>
      <c r="S47" s="12"/>
      <c r="T47" s="11"/>
      <c r="U47" s="11"/>
      <c r="V47" s="21"/>
      <c r="W47" s="20"/>
      <c r="X47" s="12"/>
      <c r="Y47" s="11"/>
      <c r="Z47" s="11"/>
      <c r="AA47" s="21"/>
    </row>
    <row r="48" spans="1:27" ht="15">
      <c r="A48" s="10" t="s">
        <v>278</v>
      </c>
      <c r="B48" s="24" t="s">
        <v>203</v>
      </c>
      <c r="C48" s="20">
        <v>24</v>
      </c>
      <c r="D48" s="43">
        <f t="shared" si="9"/>
        <v>0.0007544085751108037</v>
      </c>
      <c r="E48" s="11">
        <v>151</v>
      </c>
      <c r="F48" s="11">
        <v>124.122</v>
      </c>
      <c r="G48" s="41">
        <f t="shared" si="10"/>
        <v>5.074000080536948E-05</v>
      </c>
      <c r="H48" s="20">
        <v>2</v>
      </c>
      <c r="I48" s="43">
        <f t="shared" si="11"/>
        <v>7.726513463243655E-07</v>
      </c>
      <c r="J48" s="11">
        <v>6</v>
      </c>
      <c r="K48" s="11">
        <v>3.6990000000000003</v>
      </c>
      <c r="L48" s="41">
        <f t="shared" si="12"/>
        <v>1.429018665026914E-06</v>
      </c>
      <c r="M48" s="18"/>
      <c r="N48" s="12"/>
      <c r="O48" s="11"/>
      <c r="P48" s="11"/>
      <c r="Q48" s="16"/>
      <c r="R48" s="20"/>
      <c r="S48" s="12"/>
      <c r="T48" s="11"/>
      <c r="U48" s="11"/>
      <c r="V48" s="21"/>
      <c r="W48" s="20"/>
      <c r="X48" s="12"/>
      <c r="Y48" s="11"/>
      <c r="Z48" s="11"/>
      <c r="AA48" s="21"/>
    </row>
    <row r="49" spans="1:27" ht="15">
      <c r="A49" s="10" t="s">
        <v>279</v>
      </c>
      <c r="B49" s="24" t="s">
        <v>203</v>
      </c>
      <c r="C49" s="20">
        <v>1819</v>
      </c>
      <c r="D49" s="43">
        <f t="shared" si="9"/>
        <v>0.057177883255273</v>
      </c>
      <c r="E49" s="11">
        <v>19775</v>
      </c>
      <c r="F49" s="11">
        <v>15029.000000000096</v>
      </c>
      <c r="G49" s="41">
        <f t="shared" si="10"/>
        <v>0.006143725303362038</v>
      </c>
      <c r="H49" s="20">
        <v>135</v>
      </c>
      <c r="I49" s="43">
        <f t="shared" si="11"/>
        <v>5.215396587689467E-05</v>
      </c>
      <c r="J49" s="11">
        <v>548</v>
      </c>
      <c r="K49" s="11">
        <v>312.35999999999945</v>
      </c>
      <c r="L49" s="41">
        <f t="shared" si="12"/>
        <v>0.00012067268726893919</v>
      </c>
      <c r="M49" s="18"/>
      <c r="N49" s="12"/>
      <c r="O49" s="11"/>
      <c r="P49" s="11"/>
      <c r="Q49" s="16"/>
      <c r="R49" s="20"/>
      <c r="S49" s="12"/>
      <c r="T49" s="11"/>
      <c r="U49" s="11"/>
      <c r="V49" s="21"/>
      <c r="W49" s="20"/>
      <c r="X49" s="12"/>
      <c r="Y49" s="11"/>
      <c r="Z49" s="11"/>
      <c r="AA49" s="21"/>
    </row>
    <row r="50" spans="1:27" ht="15">
      <c r="A50" s="10" t="s">
        <v>280</v>
      </c>
      <c r="B50" s="24" t="s">
        <v>203</v>
      </c>
      <c r="C50" s="20">
        <v>28</v>
      </c>
      <c r="D50" s="43">
        <f t="shared" si="9"/>
        <v>0.000880143337629271</v>
      </c>
      <c r="E50" s="11">
        <v>424</v>
      </c>
      <c r="F50" s="11">
        <v>322.23999999999995</v>
      </c>
      <c r="G50" s="41">
        <f t="shared" si="10"/>
        <v>0.0001317289268584317</v>
      </c>
      <c r="H50" s="20">
        <v>0</v>
      </c>
      <c r="I50" s="43">
        <f t="shared" si="11"/>
        <v>0</v>
      </c>
      <c r="J50" s="11">
        <v>0</v>
      </c>
      <c r="K50" s="11">
        <v>0</v>
      </c>
      <c r="L50" s="41">
        <f t="shared" si="12"/>
        <v>0</v>
      </c>
      <c r="M50" s="18"/>
      <c r="N50" s="12"/>
      <c r="O50" s="11"/>
      <c r="P50" s="11"/>
      <c r="Q50" s="16"/>
      <c r="R50" s="20"/>
      <c r="S50" s="12"/>
      <c r="T50" s="11"/>
      <c r="U50" s="11"/>
      <c r="V50" s="21"/>
      <c r="W50" s="20"/>
      <c r="X50" s="12"/>
      <c r="Y50" s="11"/>
      <c r="Z50" s="11"/>
      <c r="AA50" s="21"/>
    </row>
    <row r="51" spans="1:27" ht="15">
      <c r="A51" s="10" t="s">
        <v>282</v>
      </c>
      <c r="B51" s="24" t="s">
        <v>203</v>
      </c>
      <c r="C51" s="20">
        <v>664</v>
      </c>
      <c r="D51" s="43">
        <f t="shared" si="9"/>
        <v>0.02087197057806557</v>
      </c>
      <c r="E51" s="11">
        <v>10284</v>
      </c>
      <c r="F51" s="11">
        <v>9399.57600000001</v>
      </c>
      <c r="G51" s="41">
        <f t="shared" si="10"/>
        <v>0.0038424654276448347</v>
      </c>
      <c r="H51" s="20">
        <v>0</v>
      </c>
      <c r="I51" s="43">
        <f t="shared" si="11"/>
        <v>0</v>
      </c>
      <c r="J51" s="11">
        <v>0</v>
      </c>
      <c r="K51" s="11">
        <v>0</v>
      </c>
      <c r="L51" s="41">
        <f t="shared" si="12"/>
        <v>0</v>
      </c>
      <c r="M51" s="18"/>
      <c r="N51" s="12"/>
      <c r="O51" s="11"/>
      <c r="P51" s="11"/>
      <c r="Q51" s="16"/>
      <c r="R51" s="20"/>
      <c r="S51" s="12"/>
      <c r="T51" s="11"/>
      <c r="U51" s="11"/>
      <c r="V51" s="21"/>
      <c r="W51" s="20"/>
      <c r="X51" s="12"/>
      <c r="Y51" s="11"/>
      <c r="Z51" s="11"/>
      <c r="AA51" s="21"/>
    </row>
    <row r="52" spans="1:27" ht="15">
      <c r="A52" s="10" t="s">
        <v>335</v>
      </c>
      <c r="B52" s="24" t="s">
        <v>203</v>
      </c>
      <c r="C52" s="20">
        <v>27</v>
      </c>
      <c r="D52" s="43">
        <f t="shared" si="9"/>
        <v>0.0008487096469996543</v>
      </c>
      <c r="E52" s="11">
        <v>395</v>
      </c>
      <c r="F52" s="11">
        <v>361.03000000000014</v>
      </c>
      <c r="G52" s="41">
        <f t="shared" si="10"/>
        <v>0.00014758594359390399</v>
      </c>
      <c r="H52" s="20">
        <v>0</v>
      </c>
      <c r="I52" s="43">
        <f t="shared" si="11"/>
        <v>0</v>
      </c>
      <c r="J52" s="11">
        <v>0</v>
      </c>
      <c r="K52" s="11">
        <v>0</v>
      </c>
      <c r="L52" s="41">
        <f t="shared" si="12"/>
        <v>0</v>
      </c>
      <c r="M52" s="18"/>
      <c r="N52" s="12"/>
      <c r="O52" s="11"/>
      <c r="P52" s="11"/>
      <c r="Q52" s="16"/>
      <c r="R52" s="20"/>
      <c r="S52" s="12"/>
      <c r="T52" s="11"/>
      <c r="U52" s="11"/>
      <c r="V52" s="21"/>
      <c r="W52" s="20"/>
      <c r="X52" s="12"/>
      <c r="Y52" s="11"/>
      <c r="Z52" s="11"/>
      <c r="AA52" s="21"/>
    </row>
    <row r="53" spans="1:27" ht="15">
      <c r="A53" s="10" t="s">
        <v>283</v>
      </c>
      <c r="B53" s="24" t="s">
        <v>203</v>
      </c>
      <c r="C53" s="20">
        <v>2415</v>
      </c>
      <c r="D53" s="43">
        <f t="shared" si="9"/>
        <v>0.07591236287052462</v>
      </c>
      <c r="E53" s="11">
        <v>37334</v>
      </c>
      <c r="F53" s="11">
        <v>37782.0080000003</v>
      </c>
      <c r="G53" s="41">
        <f t="shared" si="10"/>
        <v>0.01544495831801366</v>
      </c>
      <c r="H53" s="20">
        <v>0</v>
      </c>
      <c r="I53" s="43">
        <f t="shared" si="11"/>
        <v>0</v>
      </c>
      <c r="J53" s="11">
        <v>0</v>
      </c>
      <c r="K53" s="11">
        <v>0</v>
      </c>
      <c r="L53" s="41">
        <f t="shared" si="12"/>
        <v>0</v>
      </c>
      <c r="M53" s="18"/>
      <c r="N53" s="12"/>
      <c r="O53" s="11"/>
      <c r="P53" s="11"/>
      <c r="Q53" s="16"/>
      <c r="R53" s="20"/>
      <c r="S53" s="12"/>
      <c r="T53" s="11"/>
      <c r="U53" s="11"/>
      <c r="V53" s="21"/>
      <c r="W53" s="20"/>
      <c r="X53" s="12"/>
      <c r="Y53" s="11"/>
      <c r="Z53" s="11"/>
      <c r="AA53" s="21"/>
    </row>
    <row r="54" spans="1:27" ht="15">
      <c r="A54" s="10" t="s">
        <v>284</v>
      </c>
      <c r="B54" s="24" t="s">
        <v>203</v>
      </c>
      <c r="C54" s="20">
        <v>6</v>
      </c>
      <c r="D54" s="43">
        <f t="shared" si="9"/>
        <v>0.00018860214377770093</v>
      </c>
      <c r="E54" s="11">
        <v>37</v>
      </c>
      <c r="F54" s="11">
        <v>37.444</v>
      </c>
      <c r="G54" s="41">
        <f t="shared" si="10"/>
        <v>1.530678356903897E-05</v>
      </c>
      <c r="H54" s="20">
        <v>0</v>
      </c>
      <c r="I54" s="43">
        <f t="shared" si="11"/>
        <v>0</v>
      </c>
      <c r="J54" s="11">
        <v>0</v>
      </c>
      <c r="K54" s="11">
        <v>0</v>
      </c>
      <c r="L54" s="41">
        <f t="shared" si="12"/>
        <v>0</v>
      </c>
      <c r="M54" s="18"/>
      <c r="N54" s="12"/>
      <c r="O54" s="11"/>
      <c r="P54" s="11"/>
      <c r="Q54" s="16"/>
      <c r="R54" s="20"/>
      <c r="S54" s="12"/>
      <c r="T54" s="11"/>
      <c r="U54" s="11"/>
      <c r="V54" s="21"/>
      <c r="W54" s="20"/>
      <c r="X54" s="12"/>
      <c r="Y54" s="11"/>
      <c r="Z54" s="11"/>
      <c r="AA54" s="21"/>
    </row>
    <row r="55" spans="1:27" ht="15">
      <c r="A55" s="10" t="s">
        <v>281</v>
      </c>
      <c r="B55" s="24" t="s">
        <v>203</v>
      </c>
      <c r="C55" s="20">
        <v>2291</v>
      </c>
      <c r="D55" s="43">
        <f t="shared" si="9"/>
        <v>0.07201458523245215</v>
      </c>
      <c r="E55" s="11">
        <v>27148</v>
      </c>
      <c r="F55" s="11">
        <v>29754.20799999964</v>
      </c>
      <c r="G55" s="41">
        <f t="shared" si="10"/>
        <v>0.012163263062818137</v>
      </c>
      <c r="H55" s="20">
        <v>2403</v>
      </c>
      <c r="I55" s="43">
        <f t="shared" si="11"/>
        <v>0.000928340592608725</v>
      </c>
      <c r="J55" s="11">
        <v>23084</v>
      </c>
      <c r="K55" s="11">
        <v>18975.04800000014</v>
      </c>
      <c r="L55" s="41">
        <f t="shared" si="12"/>
        <v>0.007330548191884783</v>
      </c>
      <c r="M55" s="18"/>
      <c r="N55" s="12"/>
      <c r="O55" s="11"/>
      <c r="P55" s="11"/>
      <c r="Q55" s="16"/>
      <c r="R55" s="20"/>
      <c r="S55" s="12"/>
      <c r="T55" s="11"/>
      <c r="U55" s="11"/>
      <c r="V55" s="21"/>
      <c r="W55" s="20"/>
      <c r="X55" s="12"/>
      <c r="Y55" s="11"/>
      <c r="Z55" s="11"/>
      <c r="AA55" s="21"/>
    </row>
    <row r="56" spans="1:27" ht="15">
      <c r="A56" s="10" t="s">
        <v>390</v>
      </c>
      <c r="B56" s="24" t="s">
        <v>203</v>
      </c>
      <c r="C56" s="20">
        <v>0</v>
      </c>
      <c r="D56" s="43">
        <f t="shared" si="9"/>
        <v>0</v>
      </c>
      <c r="E56" s="11">
        <v>0</v>
      </c>
      <c r="F56" s="11">
        <v>0</v>
      </c>
      <c r="G56" s="41">
        <f t="shared" si="10"/>
        <v>0</v>
      </c>
      <c r="H56" s="20">
        <v>19</v>
      </c>
      <c r="I56" s="43">
        <f t="shared" si="11"/>
        <v>7.3401877900814714E-06</v>
      </c>
      <c r="J56" s="11">
        <v>211</v>
      </c>
      <c r="K56" s="11">
        <v>173.442</v>
      </c>
      <c r="L56" s="41">
        <f t="shared" si="12"/>
        <v>6.70050974045953E-05</v>
      </c>
      <c r="M56" s="18"/>
      <c r="N56" s="12"/>
      <c r="O56" s="11"/>
      <c r="P56" s="11"/>
      <c r="Q56" s="16"/>
      <c r="R56" s="20"/>
      <c r="S56" s="12"/>
      <c r="T56" s="11"/>
      <c r="U56" s="11"/>
      <c r="V56" s="21"/>
      <c r="W56" s="20"/>
      <c r="X56" s="12"/>
      <c r="Y56" s="11"/>
      <c r="Z56" s="11"/>
      <c r="AA56" s="21"/>
    </row>
    <row r="57" spans="1:27" ht="15">
      <c r="A57" s="10" t="s">
        <v>337</v>
      </c>
      <c r="B57" s="24" t="s">
        <v>203</v>
      </c>
      <c r="C57" s="20">
        <v>1</v>
      </c>
      <c r="D57" s="43">
        <f t="shared" si="9"/>
        <v>3.1433690629616825E-05</v>
      </c>
      <c r="E57" s="11">
        <v>1</v>
      </c>
      <c r="F57" s="11">
        <v>0.796</v>
      </c>
      <c r="G57" s="41">
        <f t="shared" si="10"/>
        <v>3.2539792011951234E-07</v>
      </c>
      <c r="H57" s="20">
        <v>0</v>
      </c>
      <c r="I57" s="43">
        <f t="shared" si="11"/>
        <v>0</v>
      </c>
      <c r="J57" s="11">
        <v>0</v>
      </c>
      <c r="K57" s="11">
        <v>0</v>
      </c>
      <c r="L57" s="41">
        <f t="shared" si="12"/>
        <v>0</v>
      </c>
      <c r="M57" s="18"/>
      <c r="N57" s="12"/>
      <c r="O57" s="11"/>
      <c r="P57" s="11"/>
      <c r="Q57" s="16"/>
      <c r="R57" s="20"/>
      <c r="S57" s="12"/>
      <c r="T57" s="11"/>
      <c r="U57" s="11"/>
      <c r="V57" s="21"/>
      <c r="W57" s="20"/>
      <c r="X57" s="12"/>
      <c r="Y57" s="11"/>
      <c r="Z57" s="11"/>
      <c r="AA57" s="21"/>
    </row>
    <row r="58" spans="1:27" ht="15">
      <c r="A58" s="10" t="s">
        <v>338</v>
      </c>
      <c r="B58" s="24" t="s">
        <v>203</v>
      </c>
      <c r="C58" s="20">
        <v>3</v>
      </c>
      <c r="D58" s="43">
        <f t="shared" si="9"/>
        <v>9.430107188885047E-05</v>
      </c>
      <c r="E58" s="11">
        <v>6</v>
      </c>
      <c r="F58" s="11">
        <v>5.76</v>
      </c>
      <c r="G58" s="41">
        <f t="shared" si="10"/>
        <v>2.3546382159401897E-06</v>
      </c>
      <c r="H58" s="20">
        <v>0</v>
      </c>
      <c r="I58" s="43">
        <f t="shared" si="11"/>
        <v>0</v>
      </c>
      <c r="J58" s="11">
        <v>0</v>
      </c>
      <c r="K58" s="11">
        <v>0</v>
      </c>
      <c r="L58" s="41">
        <f t="shared" si="12"/>
        <v>0</v>
      </c>
      <c r="M58" s="18"/>
      <c r="N58" s="12"/>
      <c r="O58" s="11"/>
      <c r="P58" s="11"/>
      <c r="Q58" s="16"/>
      <c r="R58" s="20"/>
      <c r="S58" s="12"/>
      <c r="T58" s="11"/>
      <c r="U58" s="11"/>
      <c r="V58" s="21"/>
      <c r="W58" s="20"/>
      <c r="X58" s="12"/>
      <c r="Y58" s="11"/>
      <c r="Z58" s="11"/>
      <c r="AA58" s="21"/>
    </row>
    <row r="59" spans="1:27" ht="15">
      <c r="A59" s="10" t="s">
        <v>285</v>
      </c>
      <c r="B59" s="24" t="s">
        <v>203</v>
      </c>
      <c r="C59" s="20">
        <v>530</v>
      </c>
      <c r="D59" s="43">
        <f t="shared" si="9"/>
        <v>0.016659856033696917</v>
      </c>
      <c r="E59" s="11">
        <v>1382</v>
      </c>
      <c r="F59" s="11">
        <v>1517.4359999999965</v>
      </c>
      <c r="G59" s="41">
        <f t="shared" si="10"/>
        <v>0.0006203147215005919</v>
      </c>
      <c r="H59" s="20">
        <v>0</v>
      </c>
      <c r="I59" s="43">
        <f aca="true" t="shared" si="13" ref="I59:I60">H59/$K$186</f>
        <v>0</v>
      </c>
      <c r="J59" s="11">
        <v>0</v>
      </c>
      <c r="K59" s="11">
        <v>0</v>
      </c>
      <c r="L59" s="74">
        <f t="shared" si="12"/>
        <v>0</v>
      </c>
      <c r="M59" s="18"/>
      <c r="N59" s="12"/>
      <c r="O59" s="11"/>
      <c r="P59" s="11"/>
      <c r="Q59" s="16"/>
      <c r="R59" s="20"/>
      <c r="S59" s="12"/>
      <c r="T59" s="11"/>
      <c r="U59" s="11"/>
      <c r="V59" s="21"/>
      <c r="W59" s="20"/>
      <c r="X59" s="12"/>
      <c r="Y59" s="11"/>
      <c r="Z59" s="11"/>
      <c r="AA59" s="21"/>
    </row>
    <row r="60" spans="1:27" ht="15">
      <c r="A60" s="10" t="s">
        <v>286</v>
      </c>
      <c r="B60" s="24" t="s">
        <v>203</v>
      </c>
      <c r="C60" s="20">
        <v>20</v>
      </c>
      <c r="D60" s="43">
        <f t="shared" si="9"/>
        <v>0.0006286738125923365</v>
      </c>
      <c r="E60" s="11">
        <v>58</v>
      </c>
      <c r="F60" s="11">
        <v>63.68399999999999</v>
      </c>
      <c r="G60" s="41">
        <f t="shared" si="10"/>
        <v>2.603346877498872E-05</v>
      </c>
      <c r="H60" s="20">
        <v>0</v>
      </c>
      <c r="I60" s="43">
        <f t="shared" si="13"/>
        <v>0</v>
      </c>
      <c r="J60" s="11">
        <v>0</v>
      </c>
      <c r="K60" s="11">
        <v>0</v>
      </c>
      <c r="L60" s="74">
        <f t="shared" si="12"/>
        <v>0</v>
      </c>
      <c r="M60" s="18"/>
      <c r="N60" s="12"/>
      <c r="O60" s="11"/>
      <c r="P60" s="11"/>
      <c r="Q60" s="16"/>
      <c r="R60" s="20"/>
      <c r="S60" s="12"/>
      <c r="T60" s="11"/>
      <c r="U60" s="11"/>
      <c r="V60" s="21"/>
      <c r="W60" s="20"/>
      <c r="X60" s="12"/>
      <c r="Y60" s="11"/>
      <c r="Z60" s="11"/>
      <c r="AA60" s="21"/>
    </row>
    <row r="61" spans="1:27" ht="15">
      <c r="A61" s="10" t="s">
        <v>287</v>
      </c>
      <c r="B61" s="24" t="s">
        <v>203</v>
      </c>
      <c r="C61" s="20">
        <v>1537</v>
      </c>
      <c r="D61" s="43">
        <f t="shared" si="9"/>
        <v>0.04831358249772106</v>
      </c>
      <c r="E61" s="11">
        <v>3946</v>
      </c>
      <c r="F61" s="11">
        <v>4750.98399999999</v>
      </c>
      <c r="G61" s="41">
        <f t="shared" si="10"/>
        <v>0.0019421611961320075</v>
      </c>
      <c r="H61" s="20">
        <v>420</v>
      </c>
      <c r="I61" s="43">
        <f>H61/$K$186</f>
        <v>0.00016225678272811675</v>
      </c>
      <c r="J61" s="11">
        <v>984</v>
      </c>
      <c r="K61" s="11">
        <v>888.5520000000054</v>
      </c>
      <c r="L61" s="74">
        <f t="shared" si="12"/>
        <v>0.00034327044953960586</v>
      </c>
      <c r="M61" s="18"/>
      <c r="N61" s="12"/>
      <c r="O61" s="11"/>
      <c r="P61" s="11"/>
      <c r="Q61" s="16"/>
      <c r="R61" s="20"/>
      <c r="S61" s="12"/>
      <c r="T61" s="11"/>
      <c r="U61" s="11"/>
      <c r="V61" s="21"/>
      <c r="W61" s="20"/>
      <c r="X61" s="12"/>
      <c r="Y61" s="11"/>
      <c r="Z61" s="11"/>
      <c r="AA61" s="21"/>
    </row>
    <row r="62" spans="1:27" ht="15">
      <c r="A62" s="10" t="s">
        <v>391</v>
      </c>
      <c r="B62" s="24" t="s">
        <v>203</v>
      </c>
      <c r="C62" s="20">
        <v>0</v>
      </c>
      <c r="D62" s="43">
        <f t="shared" si="9"/>
        <v>0</v>
      </c>
      <c r="E62" s="11">
        <v>0</v>
      </c>
      <c r="F62" s="11">
        <v>0</v>
      </c>
      <c r="G62" s="41">
        <f t="shared" si="10"/>
        <v>0</v>
      </c>
      <c r="H62" s="20">
        <v>5</v>
      </c>
      <c r="I62" s="43">
        <f>H62/$K$186</f>
        <v>1.9316283658109135E-06</v>
      </c>
      <c r="J62" s="11">
        <v>9</v>
      </c>
      <c r="K62" s="11">
        <v>8.126999999999999</v>
      </c>
      <c r="L62" s="74">
        <f t="shared" si="12"/>
        <v>3.1396687457890584E-06</v>
      </c>
      <c r="M62" s="18"/>
      <c r="N62" s="12"/>
      <c r="O62" s="11"/>
      <c r="P62" s="11"/>
      <c r="Q62" s="16"/>
      <c r="R62" s="20"/>
      <c r="S62" s="12"/>
      <c r="T62" s="11"/>
      <c r="U62" s="11"/>
      <c r="V62" s="21"/>
      <c r="W62" s="20"/>
      <c r="X62" s="12"/>
      <c r="Y62" s="11"/>
      <c r="Z62" s="11"/>
      <c r="AA62" s="21"/>
    </row>
    <row r="63" spans="1:27" ht="15">
      <c r="A63" s="10" t="s">
        <v>392</v>
      </c>
      <c r="B63" s="24" t="s">
        <v>203</v>
      </c>
      <c r="C63" s="20">
        <v>0</v>
      </c>
      <c r="D63" s="43">
        <f t="shared" si="9"/>
        <v>0</v>
      </c>
      <c r="E63" s="11">
        <v>0</v>
      </c>
      <c r="F63" s="11">
        <v>0</v>
      </c>
      <c r="G63" s="41">
        <f t="shared" si="10"/>
        <v>0</v>
      </c>
      <c r="H63" s="7">
        <v>165</v>
      </c>
      <c r="I63" s="43">
        <f>H63/$K$186</f>
        <v>6.374373607176015E-05</v>
      </c>
      <c r="J63" s="7">
        <v>389</v>
      </c>
      <c r="K63" s="7">
        <v>378.10799999999995</v>
      </c>
      <c r="L63" s="74">
        <f t="shared" si="12"/>
        <v>0.00014607282762800657</v>
      </c>
      <c r="M63" s="18"/>
      <c r="N63" s="12"/>
      <c r="O63" s="11"/>
      <c r="P63" s="11"/>
      <c r="Q63" s="16"/>
      <c r="R63" s="20"/>
      <c r="S63" s="12"/>
      <c r="T63" s="11"/>
      <c r="U63" s="11"/>
      <c r="V63" s="21"/>
      <c r="W63" s="20"/>
      <c r="X63" s="12"/>
      <c r="Y63" s="11"/>
      <c r="Z63" s="11"/>
      <c r="AA63" s="21"/>
    </row>
    <row r="64" spans="1:27" ht="15">
      <c r="A64" s="161" t="s">
        <v>79</v>
      </c>
      <c r="B64" s="162"/>
      <c r="C64" s="163">
        <f>SUM(C43:C62)</f>
        <v>12120</v>
      </c>
      <c r="D64" s="164">
        <f>SUM(D43:D62)</f>
        <v>0.3809763304309559</v>
      </c>
      <c r="E64" s="165">
        <f>SUM(E43:E63)</f>
        <v>118058</v>
      </c>
      <c r="F64" s="165">
        <f>SUM(F43:F62)</f>
        <v>111339.31200000006</v>
      </c>
      <c r="G64" s="166">
        <f aca="true" t="shared" si="14" ref="G64:L64">SUM(G43:G63)</f>
        <v>0.045514548432584775</v>
      </c>
      <c r="H64" s="163">
        <f t="shared" si="14"/>
        <v>3551</v>
      </c>
      <c r="I64" s="164">
        <f t="shared" si="14"/>
        <v>0.0013718424653989107</v>
      </c>
      <c r="J64" s="165">
        <f t="shared" si="14"/>
        <v>27655</v>
      </c>
      <c r="K64" s="165">
        <f t="shared" si="14"/>
        <v>22041.882000000147</v>
      </c>
      <c r="L64" s="166">
        <f t="shared" si="14"/>
        <v>0.008515344901411455</v>
      </c>
      <c r="M64" s="167"/>
      <c r="N64" s="168"/>
      <c r="O64" s="165"/>
      <c r="P64" s="165"/>
      <c r="Q64" s="169"/>
      <c r="R64" s="163"/>
      <c r="S64" s="168"/>
      <c r="T64" s="165"/>
      <c r="U64" s="165"/>
      <c r="V64" s="170"/>
      <c r="W64" s="163"/>
      <c r="X64" s="168"/>
      <c r="Y64" s="165"/>
      <c r="Z64" s="165"/>
      <c r="AA64" s="170"/>
    </row>
    <row r="65" spans="1:27" ht="15">
      <c r="A65" s="36" t="s">
        <v>49</v>
      </c>
      <c r="B65" s="33"/>
      <c r="C65" s="34"/>
      <c r="D65" s="44"/>
      <c r="E65" s="33"/>
      <c r="F65" s="33"/>
      <c r="G65" s="46"/>
      <c r="H65" s="34"/>
      <c r="I65" s="33"/>
      <c r="J65" s="33"/>
      <c r="K65" s="33"/>
      <c r="L65" s="160"/>
      <c r="M65" s="33"/>
      <c r="N65" s="33"/>
      <c r="O65" s="33"/>
      <c r="P65" s="33"/>
      <c r="Q65" s="33"/>
      <c r="R65" s="34"/>
      <c r="S65" s="33"/>
      <c r="T65" s="33"/>
      <c r="U65" s="33"/>
      <c r="V65" s="35"/>
      <c r="W65" s="34"/>
      <c r="X65" s="33"/>
      <c r="Y65" s="33"/>
      <c r="Z65" s="33"/>
      <c r="AA65" s="35"/>
    </row>
    <row r="66" spans="1:27" ht="15">
      <c r="A66" s="10" t="s">
        <v>290</v>
      </c>
      <c r="B66" s="24" t="s">
        <v>203</v>
      </c>
      <c r="C66" s="20">
        <v>3774</v>
      </c>
      <c r="D66" s="43">
        <f>C66/$C$186</f>
        <v>0.1186307484361739</v>
      </c>
      <c r="E66" s="11">
        <v>6884</v>
      </c>
      <c r="F66" s="11">
        <v>23405.600000000493</v>
      </c>
      <c r="G66" s="41">
        <f>F66/$F$186</f>
        <v>0.009568006983856053</v>
      </c>
      <c r="H66" s="7">
        <v>666</v>
      </c>
      <c r="I66" s="43">
        <f>H66/$K$186</f>
        <v>0.0002572928983260137</v>
      </c>
      <c r="J66" s="7">
        <v>1756.1000000000188</v>
      </c>
      <c r="K66" s="7">
        <v>1756.1000000000188</v>
      </c>
      <c r="L66" s="74">
        <f>K66/$K$186</f>
        <v>0.0006784265146401163</v>
      </c>
      <c r="M66" s="18"/>
      <c r="N66" s="12"/>
      <c r="O66" s="11"/>
      <c r="P66" s="11"/>
      <c r="Q66" s="16"/>
      <c r="R66" s="20"/>
      <c r="S66" s="12"/>
      <c r="T66" s="11"/>
      <c r="U66" s="11"/>
      <c r="V66" s="21"/>
      <c r="W66" s="20"/>
      <c r="X66" s="12"/>
      <c r="Y66" s="11"/>
      <c r="Z66" s="11"/>
      <c r="AA66" s="21"/>
    </row>
    <row r="67" spans="1:27" ht="15">
      <c r="A67" s="161" t="s">
        <v>79</v>
      </c>
      <c r="B67" s="162"/>
      <c r="C67" s="163">
        <f>SUM(C66)</f>
        <v>3774</v>
      </c>
      <c r="D67" s="164">
        <f aca="true" t="shared" si="15" ref="D67:L67">SUM(D66)</f>
        <v>0.1186307484361739</v>
      </c>
      <c r="E67" s="165">
        <f t="shared" si="15"/>
        <v>6884</v>
      </c>
      <c r="F67" s="165">
        <f t="shared" si="15"/>
        <v>23405.600000000493</v>
      </c>
      <c r="G67" s="166">
        <f t="shared" si="15"/>
        <v>0.009568006983856053</v>
      </c>
      <c r="H67" s="163">
        <f>SUM(H66)</f>
        <v>666</v>
      </c>
      <c r="I67" s="164">
        <f t="shared" si="15"/>
        <v>0.0002572928983260137</v>
      </c>
      <c r="J67" s="165">
        <f t="shared" si="15"/>
        <v>1756.1000000000188</v>
      </c>
      <c r="K67" s="165">
        <f t="shared" si="15"/>
        <v>1756.1000000000188</v>
      </c>
      <c r="L67" s="166">
        <f t="shared" si="15"/>
        <v>0.0006784265146401163</v>
      </c>
      <c r="M67" s="167"/>
      <c r="N67" s="168"/>
      <c r="O67" s="165"/>
      <c r="P67" s="165"/>
      <c r="Q67" s="169"/>
      <c r="R67" s="163"/>
      <c r="S67" s="168"/>
      <c r="T67" s="165"/>
      <c r="U67" s="165"/>
      <c r="V67" s="170"/>
      <c r="W67" s="163"/>
      <c r="X67" s="168"/>
      <c r="Y67" s="165"/>
      <c r="Z67" s="165"/>
      <c r="AA67" s="170"/>
    </row>
    <row r="68" spans="1:27" ht="15">
      <c r="A68" s="36" t="s">
        <v>13</v>
      </c>
      <c r="B68" s="33"/>
      <c r="C68" s="34"/>
      <c r="D68" s="44"/>
      <c r="E68" s="33"/>
      <c r="F68" s="33"/>
      <c r="G68" s="46"/>
      <c r="H68" s="34"/>
      <c r="I68" s="33"/>
      <c r="J68" s="33"/>
      <c r="K68" s="33"/>
      <c r="L68" s="160"/>
      <c r="M68" s="33"/>
      <c r="N68" s="33"/>
      <c r="O68" s="33"/>
      <c r="P68" s="33"/>
      <c r="Q68" s="33"/>
      <c r="R68" s="34"/>
      <c r="S68" s="33"/>
      <c r="T68" s="33"/>
      <c r="U68" s="33"/>
      <c r="V68" s="35"/>
      <c r="W68" s="34"/>
      <c r="X68" s="33"/>
      <c r="Y68" s="33"/>
      <c r="Z68" s="33"/>
      <c r="AA68" s="35"/>
    </row>
    <row r="69" spans="1:27" ht="15">
      <c r="A69" s="10" t="s">
        <v>253</v>
      </c>
      <c r="B69" s="24" t="s">
        <v>254</v>
      </c>
      <c r="C69" s="20">
        <v>351</v>
      </c>
      <c r="D69" s="43">
        <f>C69/$C$186</f>
        <v>0.011033225410995506</v>
      </c>
      <c r="E69" s="11">
        <v>43247</v>
      </c>
      <c r="F69" s="11">
        <v>60070.08300000005</v>
      </c>
      <c r="G69" s="41">
        <f>F69/$F$186</f>
        <v>0.02455613074071167</v>
      </c>
      <c r="H69" s="20">
        <v>183</v>
      </c>
      <c r="I69" s="43">
        <f>H69/$K$186</f>
        <v>7.069759818867944E-05</v>
      </c>
      <c r="J69" s="11">
        <v>26087</v>
      </c>
      <c r="K69" s="11">
        <v>36234.84300000001</v>
      </c>
      <c r="L69" s="74">
        <f>K69/$K$186</f>
        <v>0.013998450113901008</v>
      </c>
      <c r="M69" s="18"/>
      <c r="N69" s="12"/>
      <c r="O69" s="11"/>
      <c r="P69" s="11"/>
      <c r="Q69" s="16"/>
      <c r="R69" s="20"/>
      <c r="S69" s="12"/>
      <c r="T69" s="11"/>
      <c r="U69" s="11"/>
      <c r="V69" s="21"/>
      <c r="W69" s="20"/>
      <c r="X69" s="12"/>
      <c r="Y69" s="11"/>
      <c r="Z69" s="11"/>
      <c r="AA69" s="21"/>
    </row>
    <row r="70" spans="1:27" ht="15">
      <c r="A70" s="10" t="s">
        <v>255</v>
      </c>
      <c r="B70" s="24" t="s">
        <v>254</v>
      </c>
      <c r="C70" s="20">
        <v>32</v>
      </c>
      <c r="D70" s="43">
        <f>C70/$C$186</f>
        <v>0.0010058781001477384</v>
      </c>
      <c r="E70" s="11">
        <v>4932</v>
      </c>
      <c r="F70" s="11">
        <v>8330.148</v>
      </c>
      <c r="G70" s="41">
        <f>F70/$F$186</f>
        <v>0.0034052925043815516</v>
      </c>
      <c r="H70" s="20">
        <v>12</v>
      </c>
      <c r="I70" s="43">
        <f>H70/$K$186</f>
        <v>4.635908077946193E-06</v>
      </c>
      <c r="J70" s="11">
        <v>1941</v>
      </c>
      <c r="K70" s="11">
        <v>3278.349</v>
      </c>
      <c r="L70" s="74">
        <f>K70/$K$186</f>
        <v>0.0012665103842855686</v>
      </c>
      <c r="M70" s="18"/>
      <c r="N70" s="12"/>
      <c r="O70" s="11"/>
      <c r="P70" s="11"/>
      <c r="Q70" s="16"/>
      <c r="R70" s="20"/>
      <c r="S70" s="12"/>
      <c r="T70" s="11"/>
      <c r="U70" s="11"/>
      <c r="V70" s="21"/>
      <c r="W70" s="20"/>
      <c r="X70" s="12"/>
      <c r="Y70" s="11"/>
      <c r="Z70" s="11"/>
      <c r="AA70" s="21"/>
    </row>
    <row r="71" spans="1:27" ht="15">
      <c r="A71" s="161" t="s">
        <v>79</v>
      </c>
      <c r="B71" s="162"/>
      <c r="C71" s="163">
        <f>SUM(C69:C70)</f>
        <v>383</v>
      </c>
      <c r="D71" s="164">
        <f aca="true" t="shared" si="16" ref="D71:G71">SUM(D69:D70)</f>
        <v>0.012039103511143245</v>
      </c>
      <c r="E71" s="165">
        <f t="shared" si="16"/>
        <v>48179</v>
      </c>
      <c r="F71" s="165">
        <f t="shared" si="16"/>
        <v>68400.23100000004</v>
      </c>
      <c r="G71" s="166">
        <f t="shared" si="16"/>
        <v>0.027961423245093223</v>
      </c>
      <c r="H71" s="163">
        <f>SUM(H69:H70)</f>
        <v>195</v>
      </c>
      <c r="I71" s="164">
        <f>SUM(I69:I70)</f>
        <v>7.533350626662563E-05</v>
      </c>
      <c r="J71" s="165">
        <f aca="true" t="shared" si="17" ref="J71:K71">SUM(J69:J70)</f>
        <v>28028</v>
      </c>
      <c r="K71" s="165">
        <f t="shared" si="17"/>
        <v>39513.19200000001</v>
      </c>
      <c r="L71" s="166">
        <f>SUM(L69:L70)</f>
        <v>0.015264960498186576</v>
      </c>
      <c r="M71" s="167"/>
      <c r="N71" s="168"/>
      <c r="O71" s="165"/>
      <c r="P71" s="165"/>
      <c r="Q71" s="169"/>
      <c r="R71" s="163"/>
      <c r="S71" s="168"/>
      <c r="T71" s="165"/>
      <c r="U71" s="165"/>
      <c r="V71" s="170"/>
      <c r="W71" s="163"/>
      <c r="X71" s="168"/>
      <c r="Y71" s="165"/>
      <c r="Z71" s="165"/>
      <c r="AA71" s="170"/>
    </row>
    <row r="72" spans="1:27" ht="15">
      <c r="A72" s="36" t="s">
        <v>124</v>
      </c>
      <c r="B72" s="33"/>
      <c r="C72" s="34"/>
      <c r="D72" s="44"/>
      <c r="E72" s="33"/>
      <c r="F72" s="33"/>
      <c r="G72" s="46"/>
      <c r="H72" s="34"/>
      <c r="I72" s="33"/>
      <c r="J72" s="33"/>
      <c r="K72" s="33"/>
      <c r="L72" s="160"/>
      <c r="M72" s="33"/>
      <c r="N72" s="33"/>
      <c r="O72" s="33"/>
      <c r="P72" s="33"/>
      <c r="Q72" s="33"/>
      <c r="R72" s="34"/>
      <c r="S72" s="33"/>
      <c r="T72" s="33"/>
      <c r="U72" s="33"/>
      <c r="V72" s="35"/>
      <c r="W72" s="34"/>
      <c r="X72" s="33"/>
      <c r="Y72" s="33"/>
      <c r="Z72" s="33"/>
      <c r="AA72" s="35"/>
    </row>
    <row r="73" spans="1:27" ht="15">
      <c r="A73" s="10" t="s">
        <v>256</v>
      </c>
      <c r="B73" s="24" t="s">
        <v>254</v>
      </c>
      <c r="C73" s="20">
        <v>10</v>
      </c>
      <c r="D73" s="43">
        <f>C73/$C$186</f>
        <v>0.00031433690629616823</v>
      </c>
      <c r="E73" s="7">
        <v>1280</v>
      </c>
      <c r="F73" s="11">
        <v>1536</v>
      </c>
      <c r="G73" s="41">
        <f>F73/$F$186</f>
        <v>0.0006279035242507172</v>
      </c>
      <c r="H73" s="20">
        <v>14</v>
      </c>
      <c r="I73" s="43">
        <f>H73/$K$186</f>
        <v>5.408559424270558E-06</v>
      </c>
      <c r="J73" s="11">
        <v>1795</v>
      </c>
      <c r="K73" s="11">
        <v>1723.2000000000003</v>
      </c>
      <c r="L73" s="74">
        <f>K73/$K$186</f>
        <v>0.0006657163999930734</v>
      </c>
      <c r="M73" s="18"/>
      <c r="N73" s="12"/>
      <c r="O73" s="11"/>
      <c r="P73" s="11"/>
      <c r="Q73" s="16"/>
      <c r="R73" s="20"/>
      <c r="S73" s="12"/>
      <c r="T73" s="11"/>
      <c r="U73" s="11"/>
      <c r="V73" s="21"/>
      <c r="W73" s="20"/>
      <c r="X73" s="12"/>
      <c r="Y73" s="11"/>
      <c r="Z73" s="11"/>
      <c r="AA73" s="21"/>
    </row>
    <row r="74" spans="1:27" ht="15">
      <c r="A74" s="10" t="s">
        <v>257</v>
      </c>
      <c r="B74" s="24" t="s">
        <v>254</v>
      </c>
      <c r="C74" s="20">
        <v>2</v>
      </c>
      <c r="D74" s="43">
        <f>C74/$C$186</f>
        <v>6.286738125923365E-05</v>
      </c>
      <c r="E74" s="7">
        <v>435</v>
      </c>
      <c r="F74" s="11">
        <v>698.175</v>
      </c>
      <c r="G74" s="41">
        <f>F74/$F$186</f>
        <v>0.00028540790562743784</v>
      </c>
      <c r="H74" s="20">
        <v>1</v>
      </c>
      <c r="I74" s="43">
        <f>H74/$K$186</f>
        <v>3.8632567316218274E-07</v>
      </c>
      <c r="J74" s="11">
        <v>177</v>
      </c>
      <c r="K74" s="11">
        <v>227.268</v>
      </c>
      <c r="L74" s="74">
        <f>K74/$K$186</f>
        <v>8.779946308822295E-05</v>
      </c>
      <c r="M74" s="18"/>
      <c r="N74" s="12"/>
      <c r="O74" s="11"/>
      <c r="P74" s="11"/>
      <c r="Q74" s="16"/>
      <c r="R74" s="20"/>
      <c r="S74" s="12"/>
      <c r="T74" s="11"/>
      <c r="U74" s="11"/>
      <c r="V74" s="21"/>
      <c r="W74" s="20"/>
      <c r="X74" s="12"/>
      <c r="Y74" s="11"/>
      <c r="Z74" s="11"/>
      <c r="AA74" s="21"/>
    </row>
    <row r="75" spans="1:27" ht="15">
      <c r="A75" s="161" t="s">
        <v>79</v>
      </c>
      <c r="B75" s="162"/>
      <c r="C75" s="163">
        <f>SUM(C73:C74)</f>
        <v>12</v>
      </c>
      <c r="D75" s="164">
        <f aca="true" t="shared" si="18" ref="D75:L75">SUM(D73:D74)</f>
        <v>0.00037720428755540187</v>
      </c>
      <c r="E75" s="165">
        <f t="shared" si="18"/>
        <v>1715</v>
      </c>
      <c r="F75" s="165">
        <f t="shared" si="18"/>
        <v>2234.175</v>
      </c>
      <c r="G75" s="166">
        <f t="shared" si="18"/>
        <v>0.0009133114298781551</v>
      </c>
      <c r="H75" s="163">
        <f>SUM(H73:H74)</f>
        <v>15</v>
      </c>
      <c r="I75" s="164">
        <f t="shared" si="18"/>
        <v>5.7948850974327405E-06</v>
      </c>
      <c r="J75" s="165">
        <f t="shared" si="18"/>
        <v>1972</v>
      </c>
      <c r="K75" s="165">
        <f t="shared" si="18"/>
        <v>1950.4680000000003</v>
      </c>
      <c r="L75" s="166">
        <f t="shared" si="18"/>
        <v>0.0007535158630812964</v>
      </c>
      <c r="M75" s="167"/>
      <c r="N75" s="168"/>
      <c r="O75" s="165"/>
      <c r="P75" s="165"/>
      <c r="Q75" s="169"/>
      <c r="R75" s="163"/>
      <c r="S75" s="168"/>
      <c r="T75" s="165"/>
      <c r="U75" s="165"/>
      <c r="V75" s="170"/>
      <c r="W75" s="163"/>
      <c r="X75" s="168"/>
      <c r="Y75" s="165"/>
      <c r="Z75" s="165"/>
      <c r="AA75" s="170"/>
    </row>
    <row r="76" spans="1:27" ht="15">
      <c r="A76" s="36" t="s">
        <v>128</v>
      </c>
      <c r="B76" s="33"/>
      <c r="C76" s="34"/>
      <c r="D76" s="44"/>
      <c r="E76" s="33"/>
      <c r="F76" s="33"/>
      <c r="G76" s="46"/>
      <c r="H76" s="34"/>
      <c r="I76" s="33"/>
      <c r="J76" s="33"/>
      <c r="K76" s="33"/>
      <c r="L76" s="160"/>
      <c r="M76" s="33"/>
      <c r="N76" s="33"/>
      <c r="O76" s="33"/>
      <c r="P76" s="33"/>
      <c r="Q76" s="33"/>
      <c r="R76" s="34"/>
      <c r="S76" s="33"/>
      <c r="T76" s="33"/>
      <c r="U76" s="33"/>
      <c r="V76" s="35"/>
      <c r="W76" s="34"/>
      <c r="X76" s="33"/>
      <c r="Y76" s="33"/>
      <c r="Z76" s="33"/>
      <c r="AA76" s="35"/>
    </row>
    <row r="77" spans="1:27" ht="15">
      <c r="A77" s="10" t="s">
        <v>388</v>
      </c>
      <c r="B77" s="154" t="s">
        <v>203</v>
      </c>
      <c r="C77" s="7">
        <v>0</v>
      </c>
      <c r="D77" s="43">
        <f aca="true" t="shared" si="19" ref="D77:D94">C77/$C$186</f>
        <v>0</v>
      </c>
      <c r="E77" s="7">
        <v>0</v>
      </c>
      <c r="F77" s="7">
        <v>0</v>
      </c>
      <c r="G77" s="41">
        <f aca="true" t="shared" si="20" ref="G77:G94">F77/$F$186</f>
        <v>0</v>
      </c>
      <c r="H77" s="20">
        <v>1</v>
      </c>
      <c r="I77" s="43">
        <f>H77/$H$186</f>
        <v>5.798446016467587E-05</v>
      </c>
      <c r="J77" s="11">
        <v>1</v>
      </c>
      <c r="K77" s="11">
        <v>33.6</v>
      </c>
      <c r="L77" s="74">
        <f>K77/$K$186</f>
        <v>1.298054261824934E-05</v>
      </c>
      <c r="M77" s="18"/>
      <c r="N77" s="12"/>
      <c r="O77" s="11"/>
      <c r="P77" s="11"/>
      <c r="Q77" s="16"/>
      <c r="R77" s="20"/>
      <c r="S77" s="12"/>
      <c r="T77" s="11"/>
      <c r="U77" s="11"/>
      <c r="V77" s="21"/>
      <c r="W77" s="20"/>
      <c r="X77" s="12"/>
      <c r="Y77" s="11"/>
      <c r="Z77" s="11"/>
      <c r="AA77" s="21"/>
    </row>
    <row r="78" spans="1:27" ht="15">
      <c r="A78" s="10" t="s">
        <v>241</v>
      </c>
      <c r="B78" s="24" t="s">
        <v>203</v>
      </c>
      <c r="C78" s="20">
        <v>62</v>
      </c>
      <c r="D78" s="43">
        <f t="shared" si="19"/>
        <v>0.001948888819036243</v>
      </c>
      <c r="E78" s="11">
        <v>62</v>
      </c>
      <c r="F78" s="11">
        <v>2033.599999999998</v>
      </c>
      <c r="G78" s="41">
        <f t="shared" si="20"/>
        <v>0.0008313181034611051</v>
      </c>
      <c r="H78" s="20">
        <v>28</v>
      </c>
      <c r="I78" s="43">
        <f>H78/$H$186</f>
        <v>0.0016235648846109243</v>
      </c>
      <c r="J78" s="11">
        <v>28</v>
      </c>
      <c r="K78" s="11">
        <v>918.3999999999995</v>
      </c>
      <c r="L78" s="74">
        <f aca="true" t="shared" si="21" ref="L78:L82">K78/$K$186</f>
        <v>0.00035480149823214843</v>
      </c>
      <c r="M78" s="18"/>
      <c r="N78" s="12"/>
      <c r="O78" s="11"/>
      <c r="P78" s="11"/>
      <c r="Q78" s="16"/>
      <c r="R78" s="20"/>
      <c r="S78" s="12"/>
      <c r="T78" s="11"/>
      <c r="U78" s="11"/>
      <c r="V78" s="21"/>
      <c r="W78" s="20"/>
      <c r="X78" s="12"/>
      <c r="Y78" s="11"/>
      <c r="Z78" s="11"/>
      <c r="AA78" s="21"/>
    </row>
    <row r="79" spans="1:27" ht="15">
      <c r="A79" s="10" t="s">
        <v>244</v>
      </c>
      <c r="B79" s="24" t="s">
        <v>203</v>
      </c>
      <c r="C79" s="20">
        <v>10</v>
      </c>
      <c r="D79" s="43">
        <f t="shared" si="19"/>
        <v>0.00031433690629616823</v>
      </c>
      <c r="E79" s="11">
        <v>10</v>
      </c>
      <c r="F79" s="11">
        <v>388.00000000000006</v>
      </c>
      <c r="G79" s="41">
        <f t="shared" si="20"/>
        <v>0.00015861104649041557</v>
      </c>
      <c r="H79" s="20">
        <v>23</v>
      </c>
      <c r="I79" s="43">
        <f aca="true" t="shared" si="22" ref="I79:I94">H79/$C$186</f>
        <v>0.0007229748844811869</v>
      </c>
      <c r="J79" s="11">
        <v>23</v>
      </c>
      <c r="K79" s="11">
        <v>892.3999999999996</v>
      </c>
      <c r="L79" s="74">
        <f t="shared" si="21"/>
        <v>0.00034475703072993173</v>
      </c>
      <c r="M79" s="18"/>
      <c r="N79" s="12"/>
      <c r="O79" s="11"/>
      <c r="P79" s="11"/>
      <c r="Q79" s="16"/>
      <c r="R79" s="20"/>
      <c r="S79" s="12"/>
      <c r="T79" s="11"/>
      <c r="U79" s="11"/>
      <c r="V79" s="21"/>
      <c r="W79" s="20"/>
      <c r="X79" s="12"/>
      <c r="Y79" s="11"/>
      <c r="Z79" s="11"/>
      <c r="AA79" s="21"/>
    </row>
    <row r="80" spans="1:27" ht="15">
      <c r="A80" s="10" t="s">
        <v>249</v>
      </c>
      <c r="B80" s="24" t="s">
        <v>203</v>
      </c>
      <c r="C80" s="20">
        <v>1</v>
      </c>
      <c r="D80" s="43">
        <f t="shared" si="19"/>
        <v>3.1433690629616825E-05</v>
      </c>
      <c r="E80" s="11">
        <v>1</v>
      </c>
      <c r="F80" s="11">
        <v>44</v>
      </c>
      <c r="G80" s="41">
        <f t="shared" si="20"/>
        <v>1.7986819705098673E-05</v>
      </c>
      <c r="H80" s="20">
        <v>0</v>
      </c>
      <c r="I80" s="43">
        <f t="shared" si="22"/>
        <v>0</v>
      </c>
      <c r="J80" s="11">
        <v>0</v>
      </c>
      <c r="K80" s="11">
        <v>0</v>
      </c>
      <c r="L80" s="74">
        <f t="shared" si="21"/>
        <v>0</v>
      </c>
      <c r="M80" s="18"/>
      <c r="N80" s="12"/>
      <c r="O80" s="11"/>
      <c r="P80" s="11"/>
      <c r="Q80" s="16"/>
      <c r="R80" s="20"/>
      <c r="S80" s="12"/>
      <c r="T80" s="11"/>
      <c r="U80" s="11"/>
      <c r="V80" s="21"/>
      <c r="W80" s="20"/>
      <c r="X80" s="12"/>
      <c r="Y80" s="11"/>
      <c r="Z80" s="11"/>
      <c r="AA80" s="21"/>
    </row>
    <row r="81" spans="1:27" ht="15">
      <c r="A81" s="10" t="s">
        <v>234</v>
      </c>
      <c r="B81" s="24" t="s">
        <v>203</v>
      </c>
      <c r="C81" s="20">
        <v>3</v>
      </c>
      <c r="D81" s="43">
        <f t="shared" si="19"/>
        <v>9.430107188885047E-05</v>
      </c>
      <c r="E81" s="11">
        <v>3</v>
      </c>
      <c r="F81" s="11">
        <v>145.2</v>
      </c>
      <c r="G81" s="41">
        <f t="shared" si="20"/>
        <v>5.935650502682561E-05</v>
      </c>
      <c r="H81" s="20">
        <v>13</v>
      </c>
      <c r="I81" s="43">
        <f t="shared" si="22"/>
        <v>0.0004086379781850187</v>
      </c>
      <c r="J81" s="11">
        <v>13</v>
      </c>
      <c r="K81" s="11">
        <v>629.1999999999998</v>
      </c>
      <c r="L81" s="74">
        <f t="shared" si="21"/>
        <v>0.0002430761135536453</v>
      </c>
      <c r="M81" s="18"/>
      <c r="N81" s="12"/>
      <c r="O81" s="11"/>
      <c r="P81" s="11"/>
      <c r="Q81" s="16"/>
      <c r="R81" s="20"/>
      <c r="S81" s="12"/>
      <c r="T81" s="11"/>
      <c r="U81" s="11"/>
      <c r="V81" s="21"/>
      <c r="W81" s="20"/>
      <c r="X81" s="12"/>
      <c r="Y81" s="11"/>
      <c r="Z81" s="11"/>
      <c r="AA81" s="21"/>
    </row>
    <row r="82" spans="1:27" ht="15">
      <c r="A82" s="10" t="s">
        <v>301</v>
      </c>
      <c r="B82" s="24" t="s">
        <v>203</v>
      </c>
      <c r="C82" s="20">
        <v>1</v>
      </c>
      <c r="D82" s="43">
        <f t="shared" si="19"/>
        <v>3.1433690629616825E-05</v>
      </c>
      <c r="E82" s="11">
        <v>1</v>
      </c>
      <c r="F82" s="11">
        <v>34.8</v>
      </c>
      <c r="G82" s="41">
        <f t="shared" si="20"/>
        <v>1.4225939221305312E-05</v>
      </c>
      <c r="H82" s="20">
        <v>0</v>
      </c>
      <c r="I82" s="43">
        <f t="shared" si="22"/>
        <v>0</v>
      </c>
      <c r="J82" s="11">
        <v>0</v>
      </c>
      <c r="K82" s="11">
        <v>0</v>
      </c>
      <c r="L82" s="41">
        <f t="shared" si="21"/>
        <v>0</v>
      </c>
      <c r="M82" s="18"/>
      <c r="N82" s="12"/>
      <c r="O82" s="11"/>
      <c r="P82" s="11"/>
      <c r="Q82" s="16"/>
      <c r="R82" s="20"/>
      <c r="S82" s="12"/>
      <c r="T82" s="11"/>
      <c r="U82" s="11"/>
      <c r="V82" s="21"/>
      <c r="W82" s="20"/>
      <c r="X82" s="12"/>
      <c r="Y82" s="11"/>
      <c r="Z82" s="11"/>
      <c r="AA82" s="21"/>
    </row>
    <row r="83" spans="1:27" ht="15">
      <c r="A83" s="10" t="s">
        <v>236</v>
      </c>
      <c r="B83" s="24" t="s">
        <v>203</v>
      </c>
      <c r="C83" s="20">
        <v>2</v>
      </c>
      <c r="D83" s="43">
        <f t="shared" si="19"/>
        <v>6.286738125923365E-05</v>
      </c>
      <c r="E83" s="11">
        <v>2</v>
      </c>
      <c r="F83" s="11">
        <v>74.4</v>
      </c>
      <c r="G83" s="41">
        <f t="shared" si="20"/>
        <v>3.0414076955894118E-05</v>
      </c>
      <c r="H83" s="20">
        <v>3</v>
      </c>
      <c r="I83" s="43">
        <f t="shared" si="22"/>
        <v>9.430107188885047E-05</v>
      </c>
      <c r="J83" s="11">
        <v>3</v>
      </c>
      <c r="K83" s="11">
        <v>111.60000000000001</v>
      </c>
      <c r="L83" s="41">
        <f aca="true" t="shared" si="23" ref="L83:L94">K83/$K$186</f>
        <v>4.311394512489959E-05</v>
      </c>
      <c r="M83" s="18"/>
      <c r="N83" s="12"/>
      <c r="O83" s="11"/>
      <c r="P83" s="11"/>
      <c r="Q83" s="16"/>
      <c r="R83" s="20"/>
      <c r="S83" s="12"/>
      <c r="T83" s="11"/>
      <c r="U83" s="11"/>
      <c r="V83" s="21"/>
      <c r="W83" s="20"/>
      <c r="X83" s="12"/>
      <c r="Y83" s="11"/>
      <c r="Z83" s="11"/>
      <c r="AA83" s="21"/>
    </row>
    <row r="84" spans="1:27" ht="15">
      <c r="A84" s="10" t="s">
        <v>237</v>
      </c>
      <c r="B84" s="24" t="s">
        <v>203</v>
      </c>
      <c r="C84" s="20">
        <v>38</v>
      </c>
      <c r="D84" s="43">
        <f t="shared" si="19"/>
        <v>0.0011944802439254392</v>
      </c>
      <c r="E84" s="11">
        <v>38</v>
      </c>
      <c r="F84" s="11">
        <v>1687.200000000001</v>
      </c>
      <c r="G84" s="41">
        <f t="shared" si="20"/>
        <v>0.0006897127774191476</v>
      </c>
      <c r="H84" s="20">
        <v>126</v>
      </c>
      <c r="I84" s="43">
        <f t="shared" si="22"/>
        <v>0.00396064501933172</v>
      </c>
      <c r="J84" s="11">
        <v>127</v>
      </c>
      <c r="K84" s="11">
        <v>5638.799999999994</v>
      </c>
      <c r="L84" s="41">
        <f t="shared" si="23"/>
        <v>0.0021784132058269134</v>
      </c>
      <c r="M84" s="18"/>
      <c r="N84" s="12"/>
      <c r="O84" s="11"/>
      <c r="P84" s="11"/>
      <c r="Q84" s="16"/>
      <c r="R84" s="20"/>
      <c r="S84" s="12"/>
      <c r="T84" s="11"/>
      <c r="U84" s="11"/>
      <c r="V84" s="21"/>
      <c r="W84" s="20"/>
      <c r="X84" s="12"/>
      <c r="Y84" s="11"/>
      <c r="Z84" s="11"/>
      <c r="AA84" s="21"/>
    </row>
    <row r="85" spans="1:27" ht="15">
      <c r="A85" s="10" t="s">
        <v>238</v>
      </c>
      <c r="B85" s="24" t="s">
        <v>203</v>
      </c>
      <c r="C85" s="20">
        <v>32</v>
      </c>
      <c r="D85" s="43">
        <f t="shared" si="19"/>
        <v>0.0010058781001477384</v>
      </c>
      <c r="E85" s="11">
        <v>32</v>
      </c>
      <c r="F85" s="11">
        <v>1612.8000000000006</v>
      </c>
      <c r="G85" s="41">
        <f t="shared" si="20"/>
        <v>0.0006592987004632534</v>
      </c>
      <c r="H85" s="20">
        <v>113</v>
      </c>
      <c r="I85" s="43">
        <f t="shared" si="22"/>
        <v>0.003552007041146701</v>
      </c>
      <c r="J85" s="11">
        <v>113</v>
      </c>
      <c r="K85" s="11">
        <v>5695.199999999993</v>
      </c>
      <c r="L85" s="41">
        <f t="shared" si="23"/>
        <v>0.0022002019737932606</v>
      </c>
      <c r="M85" s="18"/>
      <c r="N85" s="12"/>
      <c r="O85" s="11"/>
      <c r="P85" s="11"/>
      <c r="Q85" s="16"/>
      <c r="R85" s="20"/>
      <c r="S85" s="12"/>
      <c r="T85" s="11"/>
      <c r="U85" s="11"/>
      <c r="V85" s="21"/>
      <c r="W85" s="20"/>
      <c r="X85" s="12"/>
      <c r="Y85" s="11"/>
      <c r="Z85" s="11"/>
      <c r="AA85" s="21"/>
    </row>
    <row r="86" spans="1:27" ht="15">
      <c r="A86" s="155" t="s">
        <v>235</v>
      </c>
      <c r="B86" s="102" t="s">
        <v>203</v>
      </c>
      <c r="C86" s="156">
        <v>36</v>
      </c>
      <c r="D86" s="157">
        <f t="shared" si="19"/>
        <v>0.0011316128626662056</v>
      </c>
      <c r="E86" s="158">
        <v>36</v>
      </c>
      <c r="F86" s="158">
        <v>1987.2000000000012</v>
      </c>
      <c r="G86" s="159">
        <f t="shared" si="20"/>
        <v>0.000812350184499366</v>
      </c>
      <c r="H86" s="20">
        <v>78</v>
      </c>
      <c r="I86" s="43">
        <f t="shared" si="22"/>
        <v>0.002451827869110112</v>
      </c>
      <c r="J86" s="11">
        <v>78</v>
      </c>
      <c r="K86" s="11">
        <v>4305.599999999994</v>
      </c>
      <c r="L86" s="159">
        <f t="shared" si="23"/>
        <v>0.0016633638183670917</v>
      </c>
      <c r="M86" s="18"/>
      <c r="N86" s="12"/>
      <c r="O86" s="11"/>
      <c r="P86" s="11"/>
      <c r="Q86" s="16"/>
      <c r="R86" s="20"/>
      <c r="S86" s="12"/>
      <c r="T86" s="11"/>
      <c r="U86" s="11"/>
      <c r="V86" s="21"/>
      <c r="W86" s="20"/>
      <c r="X86" s="12"/>
      <c r="Y86" s="11"/>
      <c r="Z86" s="11"/>
      <c r="AA86" s="21"/>
    </row>
    <row r="87" spans="1:27" ht="15">
      <c r="A87" s="10" t="s">
        <v>242</v>
      </c>
      <c r="B87" s="24" t="s">
        <v>203</v>
      </c>
      <c r="C87" s="20">
        <v>3</v>
      </c>
      <c r="D87" s="43">
        <f t="shared" si="19"/>
        <v>9.430107188885047E-05</v>
      </c>
      <c r="E87" s="11">
        <v>3</v>
      </c>
      <c r="F87" s="11">
        <v>172.8</v>
      </c>
      <c r="G87" s="41">
        <f t="shared" si="20"/>
        <v>7.063914647820569E-05</v>
      </c>
      <c r="H87" s="20">
        <v>23</v>
      </c>
      <c r="I87" s="43">
        <f t="shared" si="22"/>
        <v>0.0007229748844811869</v>
      </c>
      <c r="J87" s="11">
        <v>23</v>
      </c>
      <c r="K87" s="11">
        <v>1324.7999999999997</v>
      </c>
      <c r="L87" s="41">
        <f t="shared" si="23"/>
        <v>0.0005118042518052596</v>
      </c>
      <c r="M87" s="18"/>
      <c r="N87" s="12"/>
      <c r="O87" s="11"/>
      <c r="P87" s="11"/>
      <c r="Q87" s="16"/>
      <c r="R87" s="20"/>
      <c r="S87" s="12"/>
      <c r="T87" s="11"/>
      <c r="U87" s="11"/>
      <c r="V87" s="21"/>
      <c r="W87" s="20"/>
      <c r="X87" s="12"/>
      <c r="Y87" s="11"/>
      <c r="Z87" s="11"/>
      <c r="AA87" s="21"/>
    </row>
    <row r="88" spans="1:27" ht="15">
      <c r="A88" s="10" t="s">
        <v>247</v>
      </c>
      <c r="B88" s="24" t="s">
        <v>203</v>
      </c>
      <c r="C88" s="20">
        <v>1</v>
      </c>
      <c r="D88" s="43">
        <f t="shared" si="19"/>
        <v>3.1433690629616825E-05</v>
      </c>
      <c r="E88" s="11">
        <v>1</v>
      </c>
      <c r="F88" s="11">
        <v>58.8</v>
      </c>
      <c r="G88" s="41">
        <f t="shared" si="20"/>
        <v>2.4036931787722767E-05</v>
      </c>
      <c r="H88" s="20">
        <v>0</v>
      </c>
      <c r="I88" s="43">
        <f t="shared" si="22"/>
        <v>0</v>
      </c>
      <c r="J88" s="11">
        <v>0</v>
      </c>
      <c r="K88" s="11">
        <v>0</v>
      </c>
      <c r="L88" s="41">
        <f t="shared" si="23"/>
        <v>0</v>
      </c>
      <c r="M88" s="18"/>
      <c r="N88" s="12"/>
      <c r="O88" s="11"/>
      <c r="P88" s="11"/>
      <c r="Q88" s="16"/>
      <c r="R88" s="20"/>
      <c r="S88" s="12"/>
      <c r="T88" s="11"/>
      <c r="U88" s="11"/>
      <c r="V88" s="21"/>
      <c r="W88" s="20"/>
      <c r="X88" s="12"/>
      <c r="Y88" s="11"/>
      <c r="Z88" s="11"/>
      <c r="AA88" s="21"/>
    </row>
    <row r="89" spans="1:27" ht="15">
      <c r="A89" s="10" t="s">
        <v>245</v>
      </c>
      <c r="B89" s="24" t="s">
        <v>203</v>
      </c>
      <c r="C89" s="20">
        <v>5</v>
      </c>
      <c r="D89" s="43">
        <f t="shared" si="19"/>
        <v>0.00015716845314808412</v>
      </c>
      <c r="E89" s="11">
        <v>5</v>
      </c>
      <c r="F89" s="11">
        <v>248</v>
      </c>
      <c r="G89" s="41">
        <f t="shared" si="20"/>
        <v>0.00010138025651964706</v>
      </c>
      <c r="H89" s="20">
        <v>12</v>
      </c>
      <c r="I89" s="43">
        <f t="shared" si="22"/>
        <v>0.00037720428755540187</v>
      </c>
      <c r="J89" s="11">
        <v>12</v>
      </c>
      <c r="K89" s="11">
        <v>595.2000000000002</v>
      </c>
      <c r="L89" s="41">
        <f t="shared" si="23"/>
        <v>0.00022994104066613122</v>
      </c>
      <c r="M89" s="18"/>
      <c r="N89" s="12"/>
      <c r="O89" s="11"/>
      <c r="P89" s="11"/>
      <c r="Q89" s="16"/>
      <c r="R89" s="20"/>
      <c r="S89" s="12"/>
      <c r="T89" s="11"/>
      <c r="U89" s="11"/>
      <c r="V89" s="21"/>
      <c r="W89" s="20"/>
      <c r="X89" s="12"/>
      <c r="Y89" s="11"/>
      <c r="Z89" s="11"/>
      <c r="AA89" s="21"/>
    </row>
    <row r="90" spans="1:27" ht="15">
      <c r="A90" s="10" t="s">
        <v>240</v>
      </c>
      <c r="B90" s="24" t="s">
        <v>203</v>
      </c>
      <c r="C90" s="20">
        <v>44</v>
      </c>
      <c r="D90" s="43">
        <f t="shared" si="19"/>
        <v>0.0013830823877031403</v>
      </c>
      <c r="E90" s="11">
        <v>44</v>
      </c>
      <c r="F90" s="11">
        <v>2481.6000000000017</v>
      </c>
      <c r="G90" s="41">
        <f t="shared" si="20"/>
        <v>0.0010144566313675658</v>
      </c>
      <c r="H90" s="20">
        <v>69</v>
      </c>
      <c r="I90" s="43">
        <f t="shared" si="22"/>
        <v>0.002168924653443561</v>
      </c>
      <c r="J90" s="11">
        <v>69</v>
      </c>
      <c r="K90" s="11">
        <v>3891.600000000004</v>
      </c>
      <c r="L90" s="41">
        <f t="shared" si="23"/>
        <v>0.001503424989677952</v>
      </c>
      <c r="M90" s="18"/>
      <c r="N90" s="12"/>
      <c r="O90" s="11"/>
      <c r="P90" s="11"/>
      <c r="Q90" s="16"/>
      <c r="R90" s="20"/>
      <c r="S90" s="12"/>
      <c r="T90" s="11"/>
      <c r="U90" s="11"/>
      <c r="V90" s="21"/>
      <c r="W90" s="20"/>
      <c r="X90" s="12"/>
      <c r="Y90" s="11"/>
      <c r="Z90" s="11"/>
      <c r="AA90" s="21"/>
    </row>
    <row r="91" spans="1:27" ht="15">
      <c r="A91" s="10" t="s">
        <v>239</v>
      </c>
      <c r="B91" s="24" t="s">
        <v>203</v>
      </c>
      <c r="C91" s="20">
        <v>37</v>
      </c>
      <c r="D91" s="43">
        <f t="shared" si="19"/>
        <v>0.0011630465532958224</v>
      </c>
      <c r="E91" s="11">
        <v>37</v>
      </c>
      <c r="F91" s="11">
        <v>2294</v>
      </c>
      <c r="G91" s="41">
        <f t="shared" si="20"/>
        <v>0.0009377673728067353</v>
      </c>
      <c r="H91" s="20">
        <v>80</v>
      </c>
      <c r="I91" s="43">
        <f t="shared" si="22"/>
        <v>0.002514695250369346</v>
      </c>
      <c r="J91" s="11">
        <v>80</v>
      </c>
      <c r="K91" s="11">
        <v>4960</v>
      </c>
      <c r="L91" s="41">
        <f t="shared" si="23"/>
        <v>0.0019161753388844264</v>
      </c>
      <c r="M91" s="18"/>
      <c r="N91" s="12"/>
      <c r="O91" s="11"/>
      <c r="P91" s="11"/>
      <c r="Q91" s="16"/>
      <c r="R91" s="20"/>
      <c r="S91" s="12"/>
      <c r="T91" s="11"/>
      <c r="U91" s="11"/>
      <c r="V91" s="21"/>
      <c r="W91" s="20"/>
      <c r="X91" s="12"/>
      <c r="Y91" s="11"/>
      <c r="Z91" s="11"/>
      <c r="AA91" s="21"/>
    </row>
    <row r="92" spans="1:27" ht="15">
      <c r="A92" s="10" t="s">
        <v>246</v>
      </c>
      <c r="B92" s="24" t="s">
        <v>203</v>
      </c>
      <c r="C92" s="20">
        <v>1</v>
      </c>
      <c r="D92" s="43">
        <f t="shared" si="19"/>
        <v>3.1433690629616825E-05</v>
      </c>
      <c r="E92" s="11">
        <v>1</v>
      </c>
      <c r="F92" s="11">
        <v>64.4</v>
      </c>
      <c r="G92" s="41">
        <f t="shared" si="20"/>
        <v>2.6326163386553512E-05</v>
      </c>
      <c r="H92" s="20">
        <v>6</v>
      </c>
      <c r="I92" s="43">
        <f t="shared" si="22"/>
        <v>0.00018860214377770093</v>
      </c>
      <c r="J92" s="11">
        <v>6</v>
      </c>
      <c r="K92" s="11">
        <v>386.4</v>
      </c>
      <c r="L92" s="41">
        <f t="shared" si="23"/>
        <v>0.0001492762401098674</v>
      </c>
      <c r="M92" s="18"/>
      <c r="N92" s="12"/>
      <c r="O92" s="11"/>
      <c r="P92" s="11"/>
      <c r="Q92" s="16"/>
      <c r="R92" s="20"/>
      <c r="S92" s="12"/>
      <c r="T92" s="11"/>
      <c r="U92" s="11"/>
      <c r="V92" s="21"/>
      <c r="W92" s="20"/>
      <c r="X92" s="12"/>
      <c r="Y92" s="11"/>
      <c r="Z92" s="11"/>
      <c r="AA92" s="21"/>
    </row>
    <row r="93" spans="1:27" ht="15">
      <c r="A93" s="10" t="s">
        <v>243</v>
      </c>
      <c r="B93" s="24" t="s">
        <v>203</v>
      </c>
      <c r="C93" s="20">
        <v>2</v>
      </c>
      <c r="D93" s="43">
        <f t="shared" si="19"/>
        <v>6.286738125923365E-05</v>
      </c>
      <c r="E93" s="11">
        <v>2</v>
      </c>
      <c r="F93" s="11">
        <v>137.52</v>
      </c>
      <c r="G93" s="41">
        <f t="shared" si="20"/>
        <v>5.621698740557203E-05</v>
      </c>
      <c r="H93" s="20">
        <v>9</v>
      </c>
      <c r="I93" s="43">
        <f t="shared" si="22"/>
        <v>0.0002829032156665514</v>
      </c>
      <c r="J93" s="11">
        <v>9</v>
      </c>
      <c r="K93" s="11">
        <v>618.84</v>
      </c>
      <c r="L93" s="41">
        <f t="shared" si="23"/>
        <v>0.00023907377957968517</v>
      </c>
      <c r="M93" s="18"/>
      <c r="N93" s="12"/>
      <c r="O93" s="11"/>
      <c r="P93" s="11"/>
      <c r="Q93" s="16"/>
      <c r="R93" s="20"/>
      <c r="S93" s="12"/>
      <c r="T93" s="11"/>
      <c r="U93" s="11"/>
      <c r="V93" s="21"/>
      <c r="W93" s="20"/>
      <c r="X93" s="12"/>
      <c r="Y93" s="11"/>
      <c r="Z93" s="11"/>
      <c r="AA93" s="21"/>
    </row>
    <row r="94" spans="1:27" ht="15">
      <c r="A94" s="10" t="s">
        <v>248</v>
      </c>
      <c r="B94" s="24" t="s">
        <v>203</v>
      </c>
      <c r="C94" s="20">
        <v>1</v>
      </c>
      <c r="D94" s="43">
        <f t="shared" si="19"/>
        <v>3.1433690629616825E-05</v>
      </c>
      <c r="E94" s="11">
        <v>1</v>
      </c>
      <c r="F94" s="11">
        <v>71.52</v>
      </c>
      <c r="G94" s="41">
        <f t="shared" si="20"/>
        <v>2.923675784792402E-05</v>
      </c>
      <c r="H94" s="20">
        <v>3</v>
      </c>
      <c r="I94" s="43">
        <f t="shared" si="22"/>
        <v>9.430107188885047E-05</v>
      </c>
      <c r="J94" s="11">
        <v>3</v>
      </c>
      <c r="K94" s="11">
        <v>214.56</v>
      </c>
      <c r="L94" s="41">
        <f t="shared" si="23"/>
        <v>8.289003643367792E-05</v>
      </c>
      <c r="M94" s="18"/>
      <c r="N94" s="12"/>
      <c r="O94" s="11"/>
      <c r="P94" s="11"/>
      <c r="Q94" s="16"/>
      <c r="R94" s="20"/>
      <c r="S94" s="12"/>
      <c r="T94" s="11"/>
      <c r="U94" s="11"/>
      <c r="V94" s="21"/>
      <c r="W94" s="20"/>
      <c r="X94" s="12"/>
      <c r="Y94" s="11"/>
      <c r="Z94" s="11"/>
      <c r="AA94" s="21"/>
    </row>
    <row r="95" spans="1:27" ht="15">
      <c r="A95" s="161" t="s">
        <v>79</v>
      </c>
      <c r="B95" s="162"/>
      <c r="C95" s="163">
        <f aca="true" t="shared" si="24" ref="C95:L95">SUM(C77:C94)</f>
        <v>279</v>
      </c>
      <c r="D95" s="164">
        <f t="shared" si="24"/>
        <v>0.008769999685663093</v>
      </c>
      <c r="E95" s="165">
        <f t="shared" si="24"/>
        <v>279</v>
      </c>
      <c r="F95" s="165">
        <f t="shared" si="24"/>
        <v>13535.840000000004</v>
      </c>
      <c r="G95" s="166">
        <f t="shared" si="24"/>
        <v>0.005533334400842338</v>
      </c>
      <c r="H95" s="163">
        <f t="shared" si="24"/>
        <v>587</v>
      </c>
      <c r="I95" s="164">
        <f t="shared" si="24"/>
        <v>0.019221548716101787</v>
      </c>
      <c r="J95" s="165">
        <f t="shared" si="24"/>
        <v>588</v>
      </c>
      <c r="K95" s="165">
        <f t="shared" si="24"/>
        <v>30216.19999999999</v>
      </c>
      <c r="L95" s="166">
        <f t="shared" si="24"/>
        <v>0.011673293805403141</v>
      </c>
      <c r="M95" s="167"/>
      <c r="N95" s="168"/>
      <c r="O95" s="165"/>
      <c r="P95" s="165"/>
      <c r="Q95" s="169"/>
      <c r="R95" s="163"/>
      <c r="S95" s="168"/>
      <c r="T95" s="165"/>
      <c r="U95" s="165"/>
      <c r="V95" s="170"/>
      <c r="W95" s="163"/>
      <c r="X95" s="168"/>
      <c r="Y95" s="165"/>
      <c r="Z95" s="165"/>
      <c r="AA95" s="170"/>
    </row>
    <row r="96" spans="1:27" ht="15">
      <c r="A96" s="36" t="s">
        <v>127</v>
      </c>
      <c r="B96" s="33"/>
      <c r="C96" s="34"/>
      <c r="D96" s="44"/>
      <c r="E96" s="33"/>
      <c r="F96" s="33"/>
      <c r="G96" s="46"/>
      <c r="H96" s="34"/>
      <c r="I96" s="33"/>
      <c r="J96" s="33"/>
      <c r="K96" s="33"/>
      <c r="L96" s="35"/>
      <c r="M96" s="33"/>
      <c r="N96" s="33"/>
      <c r="O96" s="33"/>
      <c r="P96" s="33"/>
      <c r="Q96" s="33"/>
      <c r="R96" s="34"/>
      <c r="S96" s="33"/>
      <c r="T96" s="33"/>
      <c r="U96" s="33"/>
      <c r="V96" s="35"/>
      <c r="W96" s="34"/>
      <c r="X96" s="33"/>
      <c r="Y96" s="33"/>
      <c r="Z96" s="33"/>
      <c r="AA96" s="35"/>
    </row>
    <row r="97" spans="1:27" ht="15">
      <c r="A97" s="10" t="s">
        <v>231</v>
      </c>
      <c r="B97" s="24" t="s">
        <v>203</v>
      </c>
      <c r="C97" s="20">
        <v>1</v>
      </c>
      <c r="D97" s="43">
        <f>C97/$C$186</f>
        <v>3.1433690629616825E-05</v>
      </c>
      <c r="E97" s="11">
        <v>1</v>
      </c>
      <c r="F97" s="11">
        <v>6.8</v>
      </c>
      <c r="G97" s="41">
        <f>F97/$F$186</f>
        <v>2.7797812271516128E-06</v>
      </c>
      <c r="H97" s="20">
        <v>5</v>
      </c>
      <c r="I97" s="43">
        <f aca="true" t="shared" si="25" ref="I97:I109">H97/$C$186</f>
        <v>0.00015716845314808412</v>
      </c>
      <c r="J97" s="11">
        <v>5</v>
      </c>
      <c r="K97" s="11">
        <v>34</v>
      </c>
      <c r="L97" s="41">
        <f aca="true" t="shared" si="26" ref="L97:L109">K97/$K$186</f>
        <v>1.3135072887514213E-05</v>
      </c>
      <c r="M97" s="18"/>
      <c r="N97" s="12"/>
      <c r="O97" s="11"/>
      <c r="P97" s="11"/>
      <c r="Q97" s="16"/>
      <c r="R97" s="20"/>
      <c r="S97" s="12"/>
      <c r="T97" s="11"/>
      <c r="U97" s="11"/>
      <c r="V97" s="21"/>
      <c r="W97" s="20"/>
      <c r="X97" s="12"/>
      <c r="Y97" s="11"/>
      <c r="Z97" s="11"/>
      <c r="AA97" s="21"/>
    </row>
    <row r="98" spans="1:27" ht="15">
      <c r="A98" s="10" t="s">
        <v>230</v>
      </c>
      <c r="B98" s="24" t="s">
        <v>203</v>
      </c>
      <c r="C98" s="20">
        <v>1</v>
      </c>
      <c r="D98" s="43">
        <f>C98/$C$186</f>
        <v>3.1433690629616825E-05</v>
      </c>
      <c r="E98" s="11">
        <v>1</v>
      </c>
      <c r="F98" s="11">
        <v>11.6</v>
      </c>
      <c r="G98" s="41">
        <f>F98/$F$186</f>
        <v>4.741979740435104E-06</v>
      </c>
      <c r="H98" s="20">
        <v>2</v>
      </c>
      <c r="I98" s="43">
        <f t="shared" si="25"/>
        <v>6.286738125923365E-05</v>
      </c>
      <c r="J98" s="11">
        <v>2</v>
      </c>
      <c r="K98" s="11">
        <v>23.2</v>
      </c>
      <c r="L98" s="41">
        <f t="shared" si="26"/>
        <v>8.962755617362639E-06</v>
      </c>
      <c r="M98" s="18"/>
      <c r="N98" s="12"/>
      <c r="O98" s="11"/>
      <c r="P98" s="11"/>
      <c r="Q98" s="16"/>
      <c r="R98" s="20"/>
      <c r="S98" s="12"/>
      <c r="T98" s="11"/>
      <c r="U98" s="11"/>
      <c r="V98" s="21"/>
      <c r="W98" s="20"/>
      <c r="X98" s="12"/>
      <c r="Y98" s="11"/>
      <c r="Z98" s="11"/>
      <c r="AA98" s="21"/>
    </row>
    <row r="99" spans="1:27" ht="15">
      <c r="A99" s="10" t="s">
        <v>232</v>
      </c>
      <c r="B99" s="24" t="s">
        <v>203</v>
      </c>
      <c r="C99" s="20">
        <v>2</v>
      </c>
      <c r="D99" s="43">
        <f>C99/$C$186</f>
        <v>6.286738125923365E-05</v>
      </c>
      <c r="E99" s="11">
        <v>2</v>
      </c>
      <c r="F99" s="11">
        <v>31.2</v>
      </c>
      <c r="G99" s="41">
        <f>F99/$F$186</f>
        <v>1.2754290336342694E-05</v>
      </c>
      <c r="H99" s="20">
        <v>2</v>
      </c>
      <c r="I99" s="43">
        <f t="shared" si="25"/>
        <v>6.286738125923365E-05</v>
      </c>
      <c r="J99" s="11">
        <v>2</v>
      </c>
      <c r="K99" s="11">
        <v>31.2</v>
      </c>
      <c r="L99" s="41">
        <f t="shared" si="26"/>
        <v>1.20533610026601E-05</v>
      </c>
      <c r="M99" s="18"/>
      <c r="N99" s="12"/>
      <c r="O99" s="11"/>
      <c r="P99" s="11"/>
      <c r="Q99" s="16"/>
      <c r="R99" s="20"/>
      <c r="S99" s="12"/>
      <c r="T99" s="11"/>
      <c r="U99" s="11"/>
      <c r="V99" s="21"/>
      <c r="W99" s="20"/>
      <c r="X99" s="12"/>
      <c r="Y99" s="11"/>
      <c r="Z99" s="11"/>
      <c r="AA99" s="21"/>
    </row>
    <row r="100" spans="1:27" ht="15">
      <c r="A100" s="10" t="s">
        <v>393</v>
      </c>
      <c r="B100" s="24" t="s">
        <v>203</v>
      </c>
      <c r="C100" s="20">
        <v>0</v>
      </c>
      <c r="D100" s="43">
        <f aca="true" t="shared" si="27" ref="D100:D101">C100/$C$186</f>
        <v>0</v>
      </c>
      <c r="E100" s="11">
        <v>0</v>
      </c>
      <c r="F100" s="11">
        <v>0</v>
      </c>
      <c r="G100" s="41">
        <f aca="true" t="shared" si="28" ref="G100:G101">F100/$F$186</f>
        <v>0</v>
      </c>
      <c r="H100" s="20">
        <v>1</v>
      </c>
      <c r="I100" s="43">
        <f t="shared" si="25"/>
        <v>3.1433690629616825E-05</v>
      </c>
      <c r="J100" s="11">
        <v>1</v>
      </c>
      <c r="K100" s="11">
        <v>8</v>
      </c>
      <c r="L100" s="41">
        <f t="shared" si="26"/>
        <v>3.090605385297462E-06</v>
      </c>
      <c r="M100" s="18"/>
      <c r="N100" s="12"/>
      <c r="O100" s="11"/>
      <c r="P100" s="11"/>
      <c r="Q100" s="16"/>
      <c r="R100" s="20"/>
      <c r="S100" s="12"/>
      <c r="T100" s="11"/>
      <c r="U100" s="11"/>
      <c r="V100" s="21"/>
      <c r="W100" s="20"/>
      <c r="X100" s="12"/>
      <c r="Y100" s="11"/>
      <c r="Z100" s="11"/>
      <c r="AA100" s="21"/>
    </row>
    <row r="101" spans="1:27" ht="15">
      <c r="A101" s="10" t="s">
        <v>394</v>
      </c>
      <c r="B101" s="24" t="s">
        <v>203</v>
      </c>
      <c r="C101" s="20">
        <v>0</v>
      </c>
      <c r="D101" s="43">
        <f t="shared" si="27"/>
        <v>0</v>
      </c>
      <c r="E101" s="11">
        <v>0</v>
      </c>
      <c r="F101" s="11">
        <v>0</v>
      </c>
      <c r="G101" s="41">
        <f t="shared" si="28"/>
        <v>0</v>
      </c>
      <c r="H101" s="20">
        <v>7</v>
      </c>
      <c r="I101" s="43">
        <f t="shared" si="25"/>
        <v>0.00022003583440731775</v>
      </c>
      <c r="J101" s="11">
        <v>7</v>
      </c>
      <c r="K101" s="11">
        <v>126</v>
      </c>
      <c r="L101" s="41">
        <f t="shared" si="26"/>
        <v>4.867703481843502E-05</v>
      </c>
      <c r="M101" s="18"/>
      <c r="N101" s="12"/>
      <c r="O101" s="11"/>
      <c r="P101" s="11"/>
      <c r="Q101" s="16"/>
      <c r="R101" s="20"/>
      <c r="S101" s="12"/>
      <c r="T101" s="11"/>
      <c r="U101" s="11"/>
      <c r="V101" s="21"/>
      <c r="W101" s="20"/>
      <c r="X101" s="12"/>
      <c r="Y101" s="11"/>
      <c r="Z101" s="11"/>
      <c r="AA101" s="21"/>
    </row>
    <row r="102" spans="1:27" ht="15">
      <c r="A102" s="10" t="s">
        <v>228</v>
      </c>
      <c r="B102" s="24" t="s">
        <v>203</v>
      </c>
      <c r="C102" s="20">
        <v>3</v>
      </c>
      <c r="D102" s="43">
        <f>C102/$C$186</f>
        <v>9.430107188885047E-05</v>
      </c>
      <c r="E102" s="11">
        <v>3</v>
      </c>
      <c r="F102" s="11">
        <v>26.400000000000002</v>
      </c>
      <c r="G102" s="41">
        <f>F102/$F$186</f>
        <v>1.0792091823059204E-05</v>
      </c>
      <c r="H102" s="20">
        <v>6</v>
      </c>
      <c r="I102" s="43">
        <f t="shared" si="25"/>
        <v>0.00018860214377770093</v>
      </c>
      <c r="J102" s="11">
        <v>6</v>
      </c>
      <c r="K102" s="11">
        <v>52.8</v>
      </c>
      <c r="L102" s="41">
        <f t="shared" si="26"/>
        <v>2.0397995542963247E-05</v>
      </c>
      <c r="M102" s="18"/>
      <c r="N102" s="12"/>
      <c r="O102" s="11"/>
      <c r="P102" s="11"/>
      <c r="Q102" s="16"/>
      <c r="R102" s="20"/>
      <c r="S102" s="12"/>
      <c r="T102" s="11"/>
      <c r="U102" s="11"/>
      <c r="V102" s="21"/>
      <c r="W102" s="20"/>
      <c r="X102" s="12"/>
      <c r="Y102" s="11"/>
      <c r="Z102" s="11"/>
      <c r="AA102" s="21"/>
    </row>
    <row r="103" spans="1:27" ht="15">
      <c r="A103" s="10" t="s">
        <v>229</v>
      </c>
      <c r="B103" s="24" t="s">
        <v>203</v>
      </c>
      <c r="C103" s="20">
        <v>1</v>
      </c>
      <c r="D103" s="43">
        <f>C103/$C$186</f>
        <v>3.1433690629616825E-05</v>
      </c>
      <c r="E103" s="11">
        <v>1</v>
      </c>
      <c r="F103" s="11">
        <v>10</v>
      </c>
      <c r="G103" s="41">
        <f>F103/$F$186</f>
        <v>4.087913569340607E-06</v>
      </c>
      <c r="H103" s="20">
        <v>1</v>
      </c>
      <c r="I103" s="43">
        <f t="shared" si="25"/>
        <v>3.1433690629616825E-05</v>
      </c>
      <c r="J103" s="11">
        <v>1</v>
      </c>
      <c r="K103" s="11">
        <v>10.8</v>
      </c>
      <c r="L103" s="41">
        <f t="shared" si="26"/>
        <v>4.172317270151574E-06</v>
      </c>
      <c r="M103" s="18"/>
      <c r="N103" s="12"/>
      <c r="O103" s="11"/>
      <c r="P103" s="11"/>
      <c r="Q103" s="16"/>
      <c r="R103" s="20"/>
      <c r="S103" s="12"/>
      <c r="T103" s="11"/>
      <c r="U103" s="11"/>
      <c r="V103" s="21"/>
      <c r="W103" s="20"/>
      <c r="X103" s="12"/>
      <c r="Y103" s="11"/>
      <c r="Z103" s="11"/>
      <c r="AA103" s="21"/>
    </row>
    <row r="104" spans="1:27" ht="15">
      <c r="A104" s="10" t="s">
        <v>395</v>
      </c>
      <c r="B104" s="24" t="s">
        <v>203</v>
      </c>
      <c r="C104" s="20">
        <v>0</v>
      </c>
      <c r="D104" s="43">
        <f aca="true" t="shared" si="29" ref="D104:D105">C104/$C$186</f>
        <v>0</v>
      </c>
      <c r="E104" s="11">
        <v>0</v>
      </c>
      <c r="F104" s="11">
        <v>0</v>
      </c>
      <c r="G104" s="41">
        <f aca="true" t="shared" si="30" ref="G104:G105">F104/$F$186</f>
        <v>0</v>
      </c>
      <c r="H104" s="20">
        <v>1</v>
      </c>
      <c r="I104" s="43">
        <f t="shared" si="25"/>
        <v>3.1433690629616825E-05</v>
      </c>
      <c r="J104" s="11">
        <v>1</v>
      </c>
      <c r="K104" s="11">
        <v>12</v>
      </c>
      <c r="L104" s="41">
        <f t="shared" si="26"/>
        <v>4.635908077946193E-06</v>
      </c>
      <c r="M104" s="18"/>
      <c r="N104" s="12"/>
      <c r="O104" s="11"/>
      <c r="P104" s="11"/>
      <c r="Q104" s="16"/>
      <c r="R104" s="20"/>
      <c r="S104" s="12"/>
      <c r="T104" s="11"/>
      <c r="U104" s="11"/>
      <c r="V104" s="21"/>
      <c r="W104" s="20"/>
      <c r="X104" s="12"/>
      <c r="Y104" s="11"/>
      <c r="Z104" s="11"/>
      <c r="AA104" s="21"/>
    </row>
    <row r="105" spans="1:27" ht="15">
      <c r="A105" s="10" t="s">
        <v>396</v>
      </c>
      <c r="B105" s="24" t="s">
        <v>203</v>
      </c>
      <c r="C105" s="20">
        <v>0</v>
      </c>
      <c r="D105" s="43">
        <f t="shared" si="29"/>
        <v>0</v>
      </c>
      <c r="E105" s="11">
        <v>0</v>
      </c>
      <c r="F105" s="11">
        <v>0</v>
      </c>
      <c r="G105" s="41">
        <f t="shared" si="30"/>
        <v>0</v>
      </c>
      <c r="H105" s="20">
        <v>2</v>
      </c>
      <c r="I105" s="43">
        <f t="shared" si="25"/>
        <v>6.286738125923365E-05</v>
      </c>
      <c r="J105" s="11">
        <v>2</v>
      </c>
      <c r="K105" s="11">
        <v>30.4</v>
      </c>
      <c r="L105" s="41">
        <f t="shared" si="26"/>
        <v>1.1744300464130354E-05</v>
      </c>
      <c r="M105" s="18"/>
      <c r="N105" s="12"/>
      <c r="O105" s="11"/>
      <c r="P105" s="11"/>
      <c r="Q105" s="16"/>
      <c r="R105" s="20"/>
      <c r="S105" s="12"/>
      <c r="T105" s="11"/>
      <c r="U105" s="11"/>
      <c r="V105" s="21"/>
      <c r="W105" s="20"/>
      <c r="X105" s="12"/>
      <c r="Y105" s="11"/>
      <c r="Z105" s="11"/>
      <c r="AA105" s="21"/>
    </row>
    <row r="106" spans="1:27" ht="15">
      <c r="A106" s="10" t="s">
        <v>300</v>
      </c>
      <c r="B106" s="24" t="s">
        <v>203</v>
      </c>
      <c r="C106" s="20">
        <v>1</v>
      </c>
      <c r="D106" s="43">
        <f>C106/$C$186</f>
        <v>3.1433690629616825E-05</v>
      </c>
      <c r="E106" s="11">
        <v>1</v>
      </c>
      <c r="F106" s="11">
        <v>21.6</v>
      </c>
      <c r="G106" s="41">
        <f>F106/$F$186</f>
        <v>8.829893309775711E-06</v>
      </c>
      <c r="H106" s="20">
        <v>0</v>
      </c>
      <c r="I106" s="43">
        <f t="shared" si="25"/>
        <v>0</v>
      </c>
      <c r="J106" s="11">
        <v>0</v>
      </c>
      <c r="K106" s="11">
        <v>0</v>
      </c>
      <c r="L106" s="41">
        <f t="shared" si="26"/>
        <v>0</v>
      </c>
      <c r="M106" s="18"/>
      <c r="N106" s="12"/>
      <c r="O106" s="11"/>
      <c r="P106" s="11"/>
      <c r="Q106" s="16"/>
      <c r="R106" s="20"/>
      <c r="S106" s="12"/>
      <c r="T106" s="11"/>
      <c r="U106" s="11"/>
      <c r="V106" s="21"/>
      <c r="W106" s="20"/>
      <c r="X106" s="12"/>
      <c r="Y106" s="11"/>
      <c r="Z106" s="11"/>
      <c r="AA106" s="21"/>
    </row>
    <row r="107" spans="1:27" ht="15">
      <c r="A107" s="10" t="s">
        <v>233</v>
      </c>
      <c r="B107" s="24" t="s">
        <v>203</v>
      </c>
      <c r="C107" s="20">
        <v>1</v>
      </c>
      <c r="D107" s="43">
        <f>C107/$C$186</f>
        <v>3.1433690629616825E-05</v>
      </c>
      <c r="E107" s="11">
        <v>1</v>
      </c>
      <c r="F107" s="11">
        <v>23.6</v>
      </c>
      <c r="G107" s="41">
        <f>F107/$F$186</f>
        <v>9.647476023643833E-06</v>
      </c>
      <c r="H107" s="20">
        <v>0</v>
      </c>
      <c r="I107" s="43">
        <f t="shared" si="25"/>
        <v>0</v>
      </c>
      <c r="J107" s="11">
        <v>0</v>
      </c>
      <c r="K107" s="11">
        <v>0</v>
      </c>
      <c r="L107" s="41">
        <f t="shared" si="26"/>
        <v>0</v>
      </c>
      <c r="M107" s="18"/>
      <c r="N107" s="12"/>
      <c r="O107" s="11"/>
      <c r="P107" s="11"/>
      <c r="Q107" s="16"/>
      <c r="R107" s="20"/>
      <c r="S107" s="12"/>
      <c r="T107" s="11"/>
      <c r="U107" s="11"/>
      <c r="V107" s="21"/>
      <c r="W107" s="20"/>
      <c r="X107" s="12"/>
      <c r="Y107" s="11"/>
      <c r="Z107" s="11"/>
      <c r="AA107" s="21"/>
    </row>
    <row r="108" spans="1:27" ht="15">
      <c r="A108" s="10" t="s">
        <v>397</v>
      </c>
      <c r="B108" s="24" t="s">
        <v>203</v>
      </c>
      <c r="C108" s="20">
        <v>0</v>
      </c>
      <c r="D108" s="43">
        <f aca="true" t="shared" si="31" ref="D108:D109">C108/$C$186</f>
        <v>0</v>
      </c>
      <c r="E108" s="11">
        <v>0</v>
      </c>
      <c r="F108" s="11">
        <v>0</v>
      </c>
      <c r="G108" s="41">
        <f aca="true" t="shared" si="32" ref="G108:G109">F108/$F$186</f>
        <v>0</v>
      </c>
      <c r="H108" s="20">
        <v>2</v>
      </c>
      <c r="I108" s="43">
        <f t="shared" si="25"/>
        <v>6.286738125923365E-05</v>
      </c>
      <c r="J108" s="11">
        <v>2</v>
      </c>
      <c r="K108" s="11">
        <v>70.4</v>
      </c>
      <c r="L108" s="41">
        <f t="shared" si="26"/>
        <v>2.7197327390617665E-05</v>
      </c>
      <c r="M108" s="18"/>
      <c r="N108" s="12"/>
      <c r="O108" s="11"/>
      <c r="P108" s="11"/>
      <c r="Q108" s="16"/>
      <c r="R108" s="20"/>
      <c r="S108" s="12"/>
      <c r="T108" s="11"/>
      <c r="U108" s="11"/>
      <c r="V108" s="21"/>
      <c r="W108" s="20"/>
      <c r="X108" s="12"/>
      <c r="Y108" s="11"/>
      <c r="Z108" s="11"/>
      <c r="AA108" s="21"/>
    </row>
    <row r="109" spans="1:27" ht="15">
      <c r="A109" s="10" t="s">
        <v>398</v>
      </c>
      <c r="B109" s="24" t="s">
        <v>203</v>
      </c>
      <c r="C109" s="20">
        <v>0</v>
      </c>
      <c r="D109" s="43">
        <f t="shared" si="31"/>
        <v>0</v>
      </c>
      <c r="E109" s="11">
        <v>0</v>
      </c>
      <c r="F109" s="11">
        <v>0</v>
      </c>
      <c r="G109" s="41">
        <f t="shared" si="32"/>
        <v>0</v>
      </c>
      <c r="H109" s="20">
        <v>5</v>
      </c>
      <c r="I109" s="43">
        <f t="shared" si="25"/>
        <v>0.00015716845314808412</v>
      </c>
      <c r="J109" s="11">
        <v>5</v>
      </c>
      <c r="K109" s="11">
        <v>88</v>
      </c>
      <c r="L109" s="41">
        <f t="shared" si="26"/>
        <v>3.399665923827208E-05</v>
      </c>
      <c r="M109" s="18"/>
      <c r="N109" s="12"/>
      <c r="O109" s="11"/>
      <c r="P109" s="11"/>
      <c r="Q109" s="16"/>
      <c r="R109" s="20"/>
      <c r="S109" s="12"/>
      <c r="T109" s="11"/>
      <c r="U109" s="11"/>
      <c r="V109" s="21"/>
      <c r="W109" s="20"/>
      <c r="X109" s="12"/>
      <c r="Y109" s="11"/>
      <c r="Z109" s="11"/>
      <c r="AA109" s="21"/>
    </row>
    <row r="110" spans="1:27" ht="15">
      <c r="A110" s="161" t="s">
        <v>79</v>
      </c>
      <c r="B110" s="162"/>
      <c r="C110" s="163">
        <f aca="true" t="shared" si="33" ref="C110:L110">SUM(C97:C109)</f>
        <v>10</v>
      </c>
      <c r="D110" s="164">
        <f t="shared" si="33"/>
        <v>0.0003143369062961683</v>
      </c>
      <c r="E110" s="165">
        <f t="shared" si="33"/>
        <v>10</v>
      </c>
      <c r="F110" s="165">
        <f t="shared" si="33"/>
        <v>131.2</v>
      </c>
      <c r="G110" s="166">
        <f t="shared" si="33"/>
        <v>5.363342602974877E-05</v>
      </c>
      <c r="H110" s="163">
        <f t="shared" si="33"/>
        <v>34</v>
      </c>
      <c r="I110" s="164">
        <f t="shared" si="33"/>
        <v>0.001068745481406972</v>
      </c>
      <c r="J110" s="165">
        <f t="shared" si="33"/>
        <v>34</v>
      </c>
      <c r="K110" s="165">
        <f t="shared" si="33"/>
        <v>486.79999999999995</v>
      </c>
      <c r="L110" s="166">
        <f t="shared" si="33"/>
        <v>0.00018806333769535053</v>
      </c>
      <c r="M110" s="167"/>
      <c r="N110" s="168"/>
      <c r="O110" s="165"/>
      <c r="P110" s="165"/>
      <c r="Q110" s="169"/>
      <c r="R110" s="163"/>
      <c r="S110" s="168"/>
      <c r="T110" s="165"/>
      <c r="U110" s="165"/>
      <c r="V110" s="170"/>
      <c r="W110" s="163"/>
      <c r="X110" s="168"/>
      <c r="Y110" s="165"/>
      <c r="Z110" s="165"/>
      <c r="AA110" s="170"/>
    </row>
    <row r="111" spans="1:27" ht="15">
      <c r="A111" s="36" t="s">
        <v>53</v>
      </c>
      <c r="B111" s="33"/>
      <c r="C111" s="34"/>
      <c r="D111" s="33"/>
      <c r="E111" s="33"/>
      <c r="F111" s="33"/>
      <c r="G111" s="35"/>
      <c r="H111" s="34"/>
      <c r="I111" s="33"/>
      <c r="J111" s="33"/>
      <c r="K111" s="33"/>
      <c r="L111" s="35"/>
      <c r="M111" s="33"/>
      <c r="N111" s="33"/>
      <c r="O111" s="33"/>
      <c r="P111" s="33"/>
      <c r="Q111" s="33"/>
      <c r="R111" s="34"/>
      <c r="S111" s="33"/>
      <c r="T111" s="33"/>
      <c r="U111" s="33"/>
      <c r="V111" s="35"/>
      <c r="W111" s="34"/>
      <c r="X111" s="33"/>
      <c r="Y111" s="33"/>
      <c r="Z111" s="33"/>
      <c r="AA111" s="35"/>
    </row>
    <row r="112" spans="1:27" ht="15">
      <c r="A112" s="10" t="s">
        <v>298</v>
      </c>
      <c r="B112" s="24" t="s">
        <v>203</v>
      </c>
      <c r="C112" s="20">
        <v>1</v>
      </c>
      <c r="D112" s="43">
        <f aca="true" t="shared" si="34" ref="D112:D148">C112/$C$186</f>
        <v>3.1433690629616825E-05</v>
      </c>
      <c r="E112" s="11">
        <v>1</v>
      </c>
      <c r="F112" s="11">
        <v>29.6</v>
      </c>
      <c r="G112" s="41">
        <f aca="true" t="shared" si="35" ref="G112:G148">F112/$F$186</f>
        <v>1.2100224165248197E-05</v>
      </c>
      <c r="H112" s="20">
        <v>3</v>
      </c>
      <c r="I112" s="43">
        <f aca="true" t="shared" si="36" ref="I112:I148">H112/$C$186</f>
        <v>9.430107188885047E-05</v>
      </c>
      <c r="J112" s="11">
        <v>3</v>
      </c>
      <c r="K112" s="11">
        <v>88.80000000000001</v>
      </c>
      <c r="L112" s="41">
        <f aca="true" t="shared" si="37" ref="L112:L148">K112/$K$186</f>
        <v>3.430571977680183E-05</v>
      </c>
      <c r="M112" s="18"/>
      <c r="N112" s="12"/>
      <c r="O112" s="11"/>
      <c r="P112" s="11"/>
      <c r="Q112" s="16"/>
      <c r="R112" s="20"/>
      <c r="S112" s="12"/>
      <c r="T112" s="11"/>
      <c r="U112" s="11"/>
      <c r="V112" s="21"/>
      <c r="W112" s="20"/>
      <c r="X112" s="12"/>
      <c r="Y112" s="11"/>
      <c r="Z112" s="11"/>
      <c r="AA112" s="21"/>
    </row>
    <row r="113" spans="1:27" ht="15">
      <c r="A113" s="10" t="s">
        <v>226</v>
      </c>
      <c r="B113" s="24" t="s">
        <v>203</v>
      </c>
      <c r="C113" s="20">
        <v>1</v>
      </c>
      <c r="D113" s="43">
        <f t="shared" si="34"/>
        <v>3.1433690629616825E-05</v>
      </c>
      <c r="E113" s="11">
        <v>1</v>
      </c>
      <c r="F113" s="11">
        <v>17.6</v>
      </c>
      <c r="G113" s="41">
        <f t="shared" si="35"/>
        <v>7.194727882039469E-06</v>
      </c>
      <c r="H113" s="20">
        <v>0</v>
      </c>
      <c r="I113" s="43">
        <f t="shared" si="36"/>
        <v>0</v>
      </c>
      <c r="J113" s="11">
        <v>0</v>
      </c>
      <c r="K113" s="11">
        <v>0</v>
      </c>
      <c r="L113" s="41">
        <f t="shared" si="37"/>
        <v>0</v>
      </c>
      <c r="M113" s="18"/>
      <c r="N113" s="12"/>
      <c r="O113" s="11"/>
      <c r="P113" s="11"/>
      <c r="Q113" s="16"/>
      <c r="R113" s="20"/>
      <c r="S113" s="12"/>
      <c r="T113" s="11"/>
      <c r="U113" s="11"/>
      <c r="V113" s="21"/>
      <c r="W113" s="20"/>
      <c r="X113" s="12"/>
      <c r="Y113" s="11"/>
      <c r="Z113" s="11"/>
      <c r="AA113" s="21"/>
    </row>
    <row r="114" spans="1:27" ht="15">
      <c r="A114" s="10" t="s">
        <v>214</v>
      </c>
      <c r="B114" s="24" t="s">
        <v>203</v>
      </c>
      <c r="C114" s="20">
        <v>1</v>
      </c>
      <c r="D114" s="43">
        <f t="shared" si="34"/>
        <v>3.1433690629616825E-05</v>
      </c>
      <c r="E114" s="11">
        <v>1</v>
      </c>
      <c r="F114" s="11">
        <v>22.4</v>
      </c>
      <c r="G114" s="41">
        <f t="shared" si="35"/>
        <v>9.15692639532296E-06</v>
      </c>
      <c r="H114" s="11">
        <v>2</v>
      </c>
      <c r="I114" s="43">
        <f t="shared" si="36"/>
        <v>6.286738125923365E-05</v>
      </c>
      <c r="J114" s="11">
        <v>2</v>
      </c>
      <c r="K114" s="11">
        <v>44.8</v>
      </c>
      <c r="L114" s="41">
        <f t="shared" si="37"/>
        <v>1.7307390157665783E-05</v>
      </c>
      <c r="M114" s="18"/>
      <c r="N114" s="12"/>
      <c r="O114" s="11"/>
      <c r="P114" s="11"/>
      <c r="Q114" s="16"/>
      <c r="R114" s="20"/>
      <c r="S114" s="12"/>
      <c r="T114" s="11"/>
      <c r="U114" s="11"/>
      <c r="V114" s="21"/>
      <c r="W114" s="20"/>
      <c r="X114" s="12"/>
      <c r="Y114" s="11"/>
      <c r="Z114" s="11"/>
      <c r="AA114" s="21"/>
    </row>
    <row r="115" spans="1:27" ht="15">
      <c r="A115" s="10" t="s">
        <v>205</v>
      </c>
      <c r="B115" s="24" t="s">
        <v>203</v>
      </c>
      <c r="C115" s="20">
        <v>2</v>
      </c>
      <c r="D115" s="43">
        <f t="shared" si="34"/>
        <v>6.286738125923365E-05</v>
      </c>
      <c r="E115" s="11">
        <v>2</v>
      </c>
      <c r="F115" s="11">
        <v>47.2</v>
      </c>
      <c r="G115" s="41">
        <f t="shared" si="35"/>
        <v>1.9294952047287667E-05</v>
      </c>
      <c r="H115" s="11">
        <v>1</v>
      </c>
      <c r="I115" s="43">
        <f t="shared" si="36"/>
        <v>3.1433690629616825E-05</v>
      </c>
      <c r="J115" s="11">
        <v>1</v>
      </c>
      <c r="K115" s="11">
        <v>23.6</v>
      </c>
      <c r="L115" s="41">
        <f t="shared" si="37"/>
        <v>9.117285886627513E-06</v>
      </c>
      <c r="M115" s="18"/>
      <c r="N115" s="12"/>
      <c r="O115" s="11"/>
      <c r="P115" s="11"/>
      <c r="Q115" s="16"/>
      <c r="R115" s="20"/>
      <c r="S115" s="12"/>
      <c r="T115" s="11"/>
      <c r="U115" s="11"/>
      <c r="V115" s="21"/>
      <c r="W115" s="20"/>
      <c r="X115" s="12"/>
      <c r="Y115" s="11"/>
      <c r="Z115" s="11"/>
      <c r="AA115" s="21"/>
    </row>
    <row r="116" spans="1:27" ht="15">
      <c r="A116" s="10" t="s">
        <v>209</v>
      </c>
      <c r="B116" s="24" t="s">
        <v>203</v>
      </c>
      <c r="C116" s="20">
        <v>1</v>
      </c>
      <c r="D116" s="43">
        <f t="shared" si="34"/>
        <v>3.1433690629616825E-05</v>
      </c>
      <c r="E116" s="11">
        <v>1</v>
      </c>
      <c r="F116" s="11">
        <v>28</v>
      </c>
      <c r="G116" s="41">
        <f t="shared" si="35"/>
        <v>1.14461579941537E-05</v>
      </c>
      <c r="H116" s="20">
        <v>0</v>
      </c>
      <c r="I116" s="43">
        <f t="shared" si="36"/>
        <v>0</v>
      </c>
      <c r="J116" s="11">
        <v>0</v>
      </c>
      <c r="K116" s="11">
        <v>0</v>
      </c>
      <c r="L116" s="41">
        <f t="shared" si="37"/>
        <v>0</v>
      </c>
      <c r="M116" s="18"/>
      <c r="N116" s="12"/>
      <c r="O116" s="11"/>
      <c r="P116" s="11"/>
      <c r="Q116" s="16"/>
      <c r="R116" s="20"/>
      <c r="S116" s="12"/>
      <c r="T116" s="11"/>
      <c r="U116" s="11"/>
      <c r="V116" s="21"/>
      <c r="W116" s="20"/>
      <c r="X116" s="12"/>
      <c r="Y116" s="11"/>
      <c r="Z116" s="11"/>
      <c r="AA116" s="21"/>
    </row>
    <row r="117" spans="1:27" ht="15">
      <c r="A117" s="10" t="s">
        <v>224</v>
      </c>
      <c r="B117" s="24" t="s">
        <v>203</v>
      </c>
      <c r="C117" s="20">
        <v>1</v>
      </c>
      <c r="D117" s="43">
        <f t="shared" si="34"/>
        <v>3.1433690629616825E-05</v>
      </c>
      <c r="E117" s="11">
        <v>1</v>
      </c>
      <c r="F117" s="11">
        <v>6.8</v>
      </c>
      <c r="G117" s="41">
        <f t="shared" si="35"/>
        <v>2.7797812271516128E-06</v>
      </c>
      <c r="H117" s="11">
        <v>1</v>
      </c>
      <c r="I117" s="43">
        <f t="shared" si="36"/>
        <v>3.1433690629616825E-05</v>
      </c>
      <c r="J117" s="11">
        <v>1</v>
      </c>
      <c r="K117" s="11">
        <v>6.8</v>
      </c>
      <c r="L117" s="41">
        <f t="shared" si="37"/>
        <v>2.6270145775028426E-06</v>
      </c>
      <c r="M117" s="18"/>
      <c r="N117" s="12"/>
      <c r="O117" s="11"/>
      <c r="P117" s="11"/>
      <c r="Q117" s="16"/>
      <c r="R117" s="20"/>
      <c r="S117" s="12"/>
      <c r="T117" s="11"/>
      <c r="U117" s="11"/>
      <c r="V117" s="21"/>
      <c r="W117" s="20"/>
      <c r="X117" s="12"/>
      <c r="Y117" s="11"/>
      <c r="Z117" s="11"/>
      <c r="AA117" s="21"/>
    </row>
    <row r="118" spans="1:27" ht="15">
      <c r="A118" s="10" t="s">
        <v>222</v>
      </c>
      <c r="B118" s="24" t="s">
        <v>203</v>
      </c>
      <c r="C118" s="20">
        <v>1</v>
      </c>
      <c r="D118" s="43">
        <f t="shared" si="34"/>
        <v>3.1433690629616825E-05</v>
      </c>
      <c r="E118" s="11">
        <v>1</v>
      </c>
      <c r="F118" s="11">
        <v>7.6</v>
      </c>
      <c r="G118" s="41">
        <f t="shared" si="35"/>
        <v>3.1068143126988614E-06</v>
      </c>
      <c r="H118" s="11">
        <v>1</v>
      </c>
      <c r="I118" s="43">
        <f t="shared" si="36"/>
        <v>3.1433690629616825E-05</v>
      </c>
      <c r="J118" s="11">
        <v>1</v>
      </c>
      <c r="K118" s="11">
        <v>7.6</v>
      </c>
      <c r="L118" s="41">
        <f t="shared" si="37"/>
        <v>2.9360751160325884E-06</v>
      </c>
      <c r="M118" s="18"/>
      <c r="N118" s="12"/>
      <c r="O118" s="11"/>
      <c r="P118" s="11"/>
      <c r="Q118" s="16"/>
      <c r="R118" s="20"/>
      <c r="S118" s="12"/>
      <c r="T118" s="11"/>
      <c r="U118" s="11"/>
      <c r="V118" s="21"/>
      <c r="W118" s="20"/>
      <c r="X118" s="12"/>
      <c r="Y118" s="11"/>
      <c r="Z118" s="11"/>
      <c r="AA118" s="21"/>
    </row>
    <row r="119" spans="1:27" ht="15">
      <c r="A119" s="10" t="s">
        <v>223</v>
      </c>
      <c r="B119" s="24" t="s">
        <v>203</v>
      </c>
      <c r="C119" s="20">
        <v>3</v>
      </c>
      <c r="D119" s="43">
        <f t="shared" si="34"/>
        <v>9.430107188885047E-05</v>
      </c>
      <c r="E119" s="11">
        <v>3</v>
      </c>
      <c r="F119" s="11">
        <v>42</v>
      </c>
      <c r="G119" s="41">
        <f t="shared" si="35"/>
        <v>1.716923699123055E-05</v>
      </c>
      <c r="H119" s="11">
        <v>8</v>
      </c>
      <c r="I119" s="43">
        <f t="shared" si="36"/>
        <v>0.0002514695250369346</v>
      </c>
      <c r="J119" s="11">
        <v>8</v>
      </c>
      <c r="K119" s="11">
        <v>112</v>
      </c>
      <c r="L119" s="41">
        <f t="shared" si="37"/>
        <v>4.3268475394164464E-05</v>
      </c>
      <c r="M119" s="18"/>
      <c r="N119" s="12"/>
      <c r="O119" s="11"/>
      <c r="P119" s="11"/>
      <c r="Q119" s="16"/>
      <c r="R119" s="20"/>
      <c r="S119" s="12"/>
      <c r="T119" s="11"/>
      <c r="U119" s="11"/>
      <c r="V119" s="21"/>
      <c r="W119" s="20"/>
      <c r="X119" s="12"/>
      <c r="Y119" s="11"/>
      <c r="Z119" s="11"/>
      <c r="AA119" s="21"/>
    </row>
    <row r="120" spans="1:27" ht="15">
      <c r="A120" s="10" t="s">
        <v>297</v>
      </c>
      <c r="B120" s="24" t="s">
        <v>203</v>
      </c>
      <c r="C120" s="20">
        <v>3</v>
      </c>
      <c r="D120" s="43">
        <f t="shared" si="34"/>
        <v>9.430107188885047E-05</v>
      </c>
      <c r="E120" s="11">
        <v>3</v>
      </c>
      <c r="F120" s="11">
        <v>27.599999999999998</v>
      </c>
      <c r="G120" s="41">
        <f t="shared" si="35"/>
        <v>1.1282641451380075E-05</v>
      </c>
      <c r="H120" s="11">
        <v>7</v>
      </c>
      <c r="I120" s="43">
        <f t="shared" si="36"/>
        <v>0.00022003583440731775</v>
      </c>
      <c r="J120" s="11">
        <v>7</v>
      </c>
      <c r="K120" s="11">
        <v>64.4</v>
      </c>
      <c r="L120" s="41">
        <f t="shared" si="37"/>
        <v>2.487937335164457E-05</v>
      </c>
      <c r="M120" s="18"/>
      <c r="N120" s="12"/>
      <c r="O120" s="11"/>
      <c r="P120" s="11"/>
      <c r="Q120" s="16"/>
      <c r="R120" s="20"/>
      <c r="S120" s="12"/>
      <c r="T120" s="11"/>
      <c r="U120" s="11"/>
      <c r="V120" s="21"/>
      <c r="W120" s="20"/>
      <c r="X120" s="12"/>
      <c r="Y120" s="11"/>
      <c r="Z120" s="11"/>
      <c r="AA120" s="21"/>
    </row>
    <row r="121" spans="1:27" ht="15">
      <c r="A121" s="10" t="s">
        <v>202</v>
      </c>
      <c r="B121" s="24" t="s">
        <v>203</v>
      </c>
      <c r="C121" s="20">
        <v>7</v>
      </c>
      <c r="D121" s="43">
        <f t="shared" si="34"/>
        <v>0.00022003583440731775</v>
      </c>
      <c r="E121" s="11">
        <v>9</v>
      </c>
      <c r="F121" s="11">
        <v>151.20000000000002</v>
      </c>
      <c r="G121" s="41">
        <f t="shared" si="35"/>
        <v>6.180925316842999E-05</v>
      </c>
      <c r="H121" s="20">
        <v>0</v>
      </c>
      <c r="I121" s="43">
        <f t="shared" si="36"/>
        <v>0</v>
      </c>
      <c r="J121" s="11">
        <v>0</v>
      </c>
      <c r="K121" s="11">
        <v>0</v>
      </c>
      <c r="L121" s="41">
        <f t="shared" si="37"/>
        <v>0</v>
      </c>
      <c r="M121" s="18"/>
      <c r="N121" s="12"/>
      <c r="O121" s="11"/>
      <c r="P121" s="11"/>
      <c r="Q121" s="16"/>
      <c r="R121" s="20"/>
      <c r="S121" s="12"/>
      <c r="T121" s="11"/>
      <c r="U121" s="11"/>
      <c r="V121" s="21"/>
      <c r="W121" s="20"/>
      <c r="X121" s="12"/>
      <c r="Y121" s="11"/>
      <c r="Z121" s="11"/>
      <c r="AA121" s="21"/>
    </row>
    <row r="122" spans="1:27" ht="15">
      <c r="A122" s="10" t="s">
        <v>215</v>
      </c>
      <c r="B122" s="24" t="s">
        <v>203</v>
      </c>
      <c r="C122" s="20">
        <v>4</v>
      </c>
      <c r="D122" s="43">
        <f t="shared" si="34"/>
        <v>0.0001257347625184673</v>
      </c>
      <c r="E122" s="11">
        <v>4</v>
      </c>
      <c r="F122" s="11">
        <v>92.8</v>
      </c>
      <c r="G122" s="41">
        <f t="shared" si="35"/>
        <v>3.793583792348083E-05</v>
      </c>
      <c r="H122" s="11">
        <v>3</v>
      </c>
      <c r="I122" s="43">
        <f t="shared" si="36"/>
        <v>9.430107188885047E-05</v>
      </c>
      <c r="J122" s="11">
        <v>3</v>
      </c>
      <c r="K122" s="11">
        <v>69.6</v>
      </c>
      <c r="L122" s="41">
        <f t="shared" si="37"/>
        <v>2.6888266852087916E-05</v>
      </c>
      <c r="M122" s="18"/>
      <c r="N122" s="12"/>
      <c r="O122" s="11"/>
      <c r="P122" s="11"/>
      <c r="Q122" s="16"/>
      <c r="R122" s="20"/>
      <c r="S122" s="12"/>
      <c r="T122" s="11"/>
      <c r="U122" s="11"/>
      <c r="V122" s="21"/>
      <c r="W122" s="20"/>
      <c r="X122" s="12"/>
      <c r="Y122" s="11"/>
      <c r="Z122" s="11"/>
      <c r="AA122" s="21"/>
    </row>
    <row r="123" spans="1:27" ht="15">
      <c r="A123" s="10" t="s">
        <v>213</v>
      </c>
      <c r="B123" s="24" t="s">
        <v>203</v>
      </c>
      <c r="C123" s="20">
        <v>6</v>
      </c>
      <c r="D123" s="43">
        <f t="shared" si="34"/>
        <v>0.00018860214377770093</v>
      </c>
      <c r="E123" s="11">
        <v>6</v>
      </c>
      <c r="F123" s="11">
        <v>60</v>
      </c>
      <c r="G123" s="41">
        <f t="shared" si="35"/>
        <v>2.4527481416043644E-05</v>
      </c>
      <c r="H123" s="11">
        <v>3</v>
      </c>
      <c r="I123" s="43">
        <f t="shared" si="36"/>
        <v>9.430107188885047E-05</v>
      </c>
      <c r="J123" s="11">
        <v>3</v>
      </c>
      <c r="K123" s="11">
        <v>30</v>
      </c>
      <c r="L123" s="41">
        <f t="shared" si="37"/>
        <v>1.1589770194865483E-05</v>
      </c>
      <c r="M123" s="18"/>
      <c r="N123" s="12"/>
      <c r="O123" s="11"/>
      <c r="P123" s="11"/>
      <c r="Q123" s="16"/>
      <c r="R123" s="20"/>
      <c r="S123" s="12"/>
      <c r="T123" s="11"/>
      <c r="U123" s="11"/>
      <c r="V123" s="21"/>
      <c r="W123" s="20"/>
      <c r="X123" s="12"/>
      <c r="Y123" s="11"/>
      <c r="Z123" s="11"/>
      <c r="AA123" s="21"/>
    </row>
    <row r="124" spans="1:27" ht="15">
      <c r="A124" s="10" t="s">
        <v>225</v>
      </c>
      <c r="B124" s="24" t="s">
        <v>203</v>
      </c>
      <c r="C124" s="20">
        <v>1</v>
      </c>
      <c r="D124" s="43">
        <f t="shared" si="34"/>
        <v>3.1433690629616825E-05</v>
      </c>
      <c r="E124" s="11">
        <v>1</v>
      </c>
      <c r="F124" s="11">
        <v>18</v>
      </c>
      <c r="G124" s="41">
        <f t="shared" si="35"/>
        <v>7.358244424813093E-06</v>
      </c>
      <c r="H124" s="20">
        <v>0</v>
      </c>
      <c r="I124" s="43">
        <f t="shared" si="36"/>
        <v>0</v>
      </c>
      <c r="J124" s="11">
        <v>0</v>
      </c>
      <c r="K124" s="11">
        <v>0</v>
      </c>
      <c r="L124" s="41">
        <f t="shared" si="37"/>
        <v>0</v>
      </c>
      <c r="M124" s="18"/>
      <c r="N124" s="12"/>
      <c r="O124" s="11"/>
      <c r="P124" s="11"/>
      <c r="Q124" s="16"/>
      <c r="R124" s="20"/>
      <c r="S124" s="12"/>
      <c r="T124" s="11"/>
      <c r="U124" s="11"/>
      <c r="V124" s="21"/>
      <c r="W124" s="20"/>
      <c r="X124" s="12"/>
      <c r="Y124" s="11"/>
      <c r="Z124" s="11"/>
      <c r="AA124" s="21"/>
    </row>
    <row r="125" spans="1:27" ht="15">
      <c r="A125" s="10" t="s">
        <v>399</v>
      </c>
      <c r="B125" s="24" t="s">
        <v>203</v>
      </c>
      <c r="C125" s="20">
        <v>0</v>
      </c>
      <c r="D125" s="43">
        <f t="shared" si="34"/>
        <v>0</v>
      </c>
      <c r="E125" s="11">
        <v>0</v>
      </c>
      <c r="F125" s="11">
        <v>0</v>
      </c>
      <c r="G125" s="41">
        <f t="shared" si="35"/>
        <v>0</v>
      </c>
      <c r="H125" s="11">
        <v>5</v>
      </c>
      <c r="I125" s="43">
        <f t="shared" si="36"/>
        <v>0.00015716845314808412</v>
      </c>
      <c r="J125" s="11">
        <v>5</v>
      </c>
      <c r="K125" s="11">
        <v>154</v>
      </c>
      <c r="L125" s="41">
        <f t="shared" si="37"/>
        <v>5.949415366697614E-05</v>
      </c>
      <c r="M125" s="18"/>
      <c r="N125" s="12"/>
      <c r="O125" s="11"/>
      <c r="P125" s="11"/>
      <c r="Q125" s="16"/>
      <c r="R125" s="20"/>
      <c r="S125" s="12"/>
      <c r="T125" s="11"/>
      <c r="U125" s="11"/>
      <c r="V125" s="21"/>
      <c r="W125" s="20"/>
      <c r="X125" s="12"/>
      <c r="Y125" s="11"/>
      <c r="Z125" s="11"/>
      <c r="AA125" s="21"/>
    </row>
    <row r="126" spans="1:27" ht="15">
      <c r="A126" s="10" t="s">
        <v>400</v>
      </c>
      <c r="B126" s="24" t="s">
        <v>203</v>
      </c>
      <c r="C126" s="20">
        <v>0</v>
      </c>
      <c r="D126" s="43">
        <f t="shared" si="34"/>
        <v>0</v>
      </c>
      <c r="E126" s="11">
        <v>0</v>
      </c>
      <c r="F126" s="11">
        <v>0</v>
      </c>
      <c r="G126" s="41">
        <f t="shared" si="35"/>
        <v>0</v>
      </c>
      <c r="H126" s="11">
        <v>1</v>
      </c>
      <c r="I126" s="43">
        <f t="shared" si="36"/>
        <v>3.1433690629616825E-05</v>
      </c>
      <c r="J126" s="11">
        <v>1</v>
      </c>
      <c r="K126" s="11">
        <v>36.4</v>
      </c>
      <c r="L126" s="41">
        <f t="shared" si="37"/>
        <v>1.406225450310345E-05</v>
      </c>
      <c r="M126" s="18"/>
      <c r="N126" s="12"/>
      <c r="O126" s="11"/>
      <c r="P126" s="11"/>
      <c r="Q126" s="16"/>
      <c r="R126" s="20"/>
      <c r="S126" s="12"/>
      <c r="T126" s="11"/>
      <c r="U126" s="11"/>
      <c r="V126" s="21"/>
      <c r="W126" s="20"/>
      <c r="X126" s="12"/>
      <c r="Y126" s="11"/>
      <c r="Z126" s="11"/>
      <c r="AA126" s="21"/>
    </row>
    <row r="127" spans="1:27" ht="15">
      <c r="A127" s="10" t="s">
        <v>294</v>
      </c>
      <c r="B127" s="24" t="s">
        <v>203</v>
      </c>
      <c r="C127" s="20">
        <v>1</v>
      </c>
      <c r="D127" s="43">
        <f t="shared" si="34"/>
        <v>3.1433690629616825E-05</v>
      </c>
      <c r="E127" s="11">
        <v>1</v>
      </c>
      <c r="F127" s="11">
        <v>10.8</v>
      </c>
      <c r="G127" s="41">
        <f t="shared" si="35"/>
        <v>4.414946654887856E-06</v>
      </c>
      <c r="H127" s="20">
        <v>0</v>
      </c>
      <c r="I127" s="43">
        <f t="shared" si="36"/>
        <v>0</v>
      </c>
      <c r="J127" s="11">
        <v>0</v>
      </c>
      <c r="K127" s="11">
        <v>0</v>
      </c>
      <c r="L127" s="41">
        <f t="shared" si="37"/>
        <v>0</v>
      </c>
      <c r="M127" s="18"/>
      <c r="N127" s="12"/>
      <c r="O127" s="11"/>
      <c r="P127" s="11"/>
      <c r="Q127" s="16"/>
      <c r="R127" s="20"/>
      <c r="S127" s="12"/>
      <c r="T127" s="11"/>
      <c r="U127" s="11"/>
      <c r="V127" s="21"/>
      <c r="W127" s="20"/>
      <c r="X127" s="12"/>
      <c r="Y127" s="11"/>
      <c r="Z127" s="11"/>
      <c r="AA127" s="21"/>
    </row>
    <row r="128" spans="1:27" ht="15">
      <c r="A128" s="10" t="s">
        <v>216</v>
      </c>
      <c r="B128" s="24" t="s">
        <v>203</v>
      </c>
      <c r="C128" s="20">
        <v>13</v>
      </c>
      <c r="D128" s="43">
        <f t="shared" si="34"/>
        <v>0.0004086379781850187</v>
      </c>
      <c r="E128" s="11">
        <v>13</v>
      </c>
      <c r="F128" s="11">
        <v>249.59999999999994</v>
      </c>
      <c r="G128" s="41">
        <f t="shared" si="35"/>
        <v>0.00010203432269074152</v>
      </c>
      <c r="H128" s="11">
        <v>31</v>
      </c>
      <c r="I128" s="43">
        <f t="shared" si="36"/>
        <v>0.0009744444095181215</v>
      </c>
      <c r="J128" s="11">
        <v>31</v>
      </c>
      <c r="K128" s="11">
        <v>595.2</v>
      </c>
      <c r="L128" s="41">
        <f t="shared" si="37"/>
        <v>0.0002299410406661312</v>
      </c>
      <c r="M128" s="18"/>
      <c r="N128" s="12"/>
      <c r="O128" s="11"/>
      <c r="P128" s="11"/>
      <c r="Q128" s="16"/>
      <c r="R128" s="20"/>
      <c r="S128" s="12"/>
      <c r="T128" s="11"/>
      <c r="U128" s="11"/>
      <c r="V128" s="21"/>
      <c r="W128" s="20"/>
      <c r="X128" s="12"/>
      <c r="Y128" s="11"/>
      <c r="Z128" s="11"/>
      <c r="AA128" s="21"/>
    </row>
    <row r="129" spans="1:27" ht="15">
      <c r="A129" s="10" t="s">
        <v>217</v>
      </c>
      <c r="B129" s="24" t="s">
        <v>203</v>
      </c>
      <c r="C129" s="20">
        <v>3</v>
      </c>
      <c r="D129" s="43">
        <f t="shared" si="34"/>
        <v>9.430107188885047E-05</v>
      </c>
      <c r="E129" s="11">
        <v>3</v>
      </c>
      <c r="F129" s="11">
        <v>79.19999999999999</v>
      </c>
      <c r="G129" s="41">
        <f t="shared" si="35"/>
        <v>3.23762754691776E-05</v>
      </c>
      <c r="H129" s="11">
        <v>19</v>
      </c>
      <c r="I129" s="43">
        <f t="shared" si="36"/>
        <v>0.0005972401219627196</v>
      </c>
      <c r="J129" s="11">
        <v>19</v>
      </c>
      <c r="K129" s="11">
        <v>501.5999999999998</v>
      </c>
      <c r="L129" s="41">
        <f t="shared" si="37"/>
        <v>0.00019378095765815078</v>
      </c>
      <c r="M129" s="18"/>
      <c r="N129" s="12"/>
      <c r="O129" s="11"/>
      <c r="P129" s="11"/>
      <c r="Q129" s="16"/>
      <c r="R129" s="20"/>
      <c r="S129" s="12"/>
      <c r="T129" s="11"/>
      <c r="U129" s="11"/>
      <c r="V129" s="21"/>
      <c r="W129" s="20"/>
      <c r="X129" s="12"/>
      <c r="Y129" s="11"/>
      <c r="Z129" s="11"/>
      <c r="AA129" s="21"/>
    </row>
    <row r="130" spans="1:27" ht="15">
      <c r="A130" s="10" t="s">
        <v>218</v>
      </c>
      <c r="B130" s="24" t="s">
        <v>203</v>
      </c>
      <c r="C130" s="20">
        <v>7</v>
      </c>
      <c r="D130" s="43">
        <f t="shared" si="34"/>
        <v>0.00022003583440731775</v>
      </c>
      <c r="E130" s="11">
        <v>7</v>
      </c>
      <c r="F130" s="11">
        <v>232.39999999999998</v>
      </c>
      <c r="G130" s="41">
        <f t="shared" si="35"/>
        <v>9.50031113514757E-05</v>
      </c>
      <c r="H130" s="11">
        <v>38</v>
      </c>
      <c r="I130" s="43">
        <f t="shared" si="36"/>
        <v>0.0011944802439254392</v>
      </c>
      <c r="J130" s="11">
        <v>38</v>
      </c>
      <c r="K130" s="11">
        <v>1261.6000000000008</v>
      </c>
      <c r="L130" s="41">
        <f t="shared" si="37"/>
        <v>0.00048738846926141006</v>
      </c>
      <c r="M130" s="18"/>
      <c r="N130" s="12"/>
      <c r="O130" s="11"/>
      <c r="P130" s="11"/>
      <c r="Q130" s="16"/>
      <c r="R130" s="20"/>
      <c r="S130" s="12"/>
      <c r="T130" s="11"/>
      <c r="U130" s="11"/>
      <c r="V130" s="21"/>
      <c r="W130" s="20"/>
      <c r="X130" s="12"/>
      <c r="Y130" s="11"/>
      <c r="Z130" s="11"/>
      <c r="AA130" s="21"/>
    </row>
    <row r="131" spans="1:27" ht="15">
      <c r="A131" s="10" t="s">
        <v>401</v>
      </c>
      <c r="B131" s="24" t="s">
        <v>203</v>
      </c>
      <c r="C131" s="20">
        <v>0</v>
      </c>
      <c r="D131" s="43">
        <f t="shared" si="34"/>
        <v>0</v>
      </c>
      <c r="E131" s="11">
        <v>0</v>
      </c>
      <c r="F131" s="11">
        <v>0</v>
      </c>
      <c r="G131" s="41">
        <f t="shared" si="35"/>
        <v>0</v>
      </c>
      <c r="H131" s="11">
        <v>2</v>
      </c>
      <c r="I131" s="43">
        <f t="shared" si="36"/>
        <v>6.286738125923365E-05</v>
      </c>
      <c r="J131" s="11">
        <v>2</v>
      </c>
      <c r="K131" s="11">
        <v>104</v>
      </c>
      <c r="L131" s="41">
        <f t="shared" si="37"/>
        <v>4.0177870008867003E-05</v>
      </c>
      <c r="M131" s="18"/>
      <c r="N131" s="12"/>
      <c r="O131" s="11"/>
      <c r="P131" s="11"/>
      <c r="Q131" s="16"/>
      <c r="R131" s="20"/>
      <c r="S131" s="12"/>
      <c r="T131" s="11"/>
      <c r="U131" s="11"/>
      <c r="V131" s="21"/>
      <c r="W131" s="20"/>
      <c r="X131" s="12"/>
      <c r="Y131" s="11"/>
      <c r="Z131" s="11"/>
      <c r="AA131" s="21"/>
    </row>
    <row r="132" spans="1:27" ht="15">
      <c r="A132" s="10" t="s">
        <v>204</v>
      </c>
      <c r="B132" s="24" t="s">
        <v>203</v>
      </c>
      <c r="C132" s="20">
        <v>9</v>
      </c>
      <c r="D132" s="43">
        <f t="shared" si="34"/>
        <v>0.0002829032156665514</v>
      </c>
      <c r="E132" s="11">
        <v>9</v>
      </c>
      <c r="F132" s="11">
        <v>100.80000000000001</v>
      </c>
      <c r="G132" s="41">
        <f t="shared" si="35"/>
        <v>4.120616877895332E-05</v>
      </c>
      <c r="H132" s="11">
        <v>4</v>
      </c>
      <c r="I132" s="43">
        <f t="shared" si="36"/>
        <v>0.0001257347625184673</v>
      </c>
      <c r="J132" s="11">
        <v>4</v>
      </c>
      <c r="K132" s="11">
        <v>44.8</v>
      </c>
      <c r="L132" s="41">
        <f t="shared" si="37"/>
        <v>1.7307390157665783E-05</v>
      </c>
      <c r="M132" s="18"/>
      <c r="N132" s="12"/>
      <c r="O132" s="11"/>
      <c r="P132" s="11"/>
      <c r="Q132" s="16"/>
      <c r="R132" s="20"/>
      <c r="S132" s="12"/>
      <c r="T132" s="11"/>
      <c r="U132" s="11"/>
      <c r="V132" s="21"/>
      <c r="W132" s="20"/>
      <c r="X132" s="12"/>
      <c r="Y132" s="11"/>
      <c r="Z132" s="11"/>
      <c r="AA132" s="21"/>
    </row>
    <row r="133" spans="1:27" ht="15">
      <c r="A133" s="10" t="s">
        <v>206</v>
      </c>
      <c r="B133" s="24" t="s">
        <v>203</v>
      </c>
      <c r="C133" s="20">
        <v>18</v>
      </c>
      <c r="D133" s="43">
        <f t="shared" si="34"/>
        <v>0.0005658064313331028</v>
      </c>
      <c r="E133" s="11">
        <v>18</v>
      </c>
      <c r="F133" s="11">
        <v>367.19999999999993</v>
      </c>
      <c r="G133" s="41">
        <f t="shared" si="35"/>
        <v>0.00015010818626618705</v>
      </c>
      <c r="H133" s="11">
        <v>29</v>
      </c>
      <c r="I133" s="43">
        <f t="shared" si="36"/>
        <v>0.0009115770282588879</v>
      </c>
      <c r="J133" s="11">
        <v>29</v>
      </c>
      <c r="K133" s="11">
        <v>591.5999999999997</v>
      </c>
      <c r="L133" s="41">
        <f t="shared" si="37"/>
        <v>0.0002285502682427472</v>
      </c>
      <c r="M133" s="18"/>
      <c r="N133" s="12"/>
      <c r="O133" s="11"/>
      <c r="P133" s="11"/>
      <c r="Q133" s="16"/>
      <c r="R133" s="20"/>
      <c r="S133" s="12"/>
      <c r="T133" s="11"/>
      <c r="U133" s="11"/>
      <c r="V133" s="21"/>
      <c r="W133" s="20"/>
      <c r="X133" s="12"/>
      <c r="Y133" s="11"/>
      <c r="Z133" s="11"/>
      <c r="AA133" s="21"/>
    </row>
    <row r="134" spans="1:27" ht="15">
      <c r="A134" s="10" t="s">
        <v>207</v>
      </c>
      <c r="B134" s="24" t="s">
        <v>203</v>
      </c>
      <c r="C134" s="20">
        <v>15</v>
      </c>
      <c r="D134" s="43">
        <f t="shared" si="34"/>
        <v>0.00047150535944425235</v>
      </c>
      <c r="E134" s="11">
        <v>15</v>
      </c>
      <c r="F134" s="11">
        <v>420</v>
      </c>
      <c r="G134" s="41">
        <f t="shared" si="35"/>
        <v>0.0001716923699123055</v>
      </c>
      <c r="H134" s="11">
        <v>25</v>
      </c>
      <c r="I134" s="43">
        <f t="shared" si="36"/>
        <v>0.0007858422657404206</v>
      </c>
      <c r="J134" s="11">
        <v>25</v>
      </c>
      <c r="K134" s="11">
        <v>700</v>
      </c>
      <c r="L134" s="41">
        <f t="shared" si="37"/>
        <v>0.0002704279712135279</v>
      </c>
      <c r="M134" s="18"/>
      <c r="N134" s="12"/>
      <c r="O134" s="11"/>
      <c r="P134" s="11"/>
      <c r="Q134" s="16"/>
      <c r="R134" s="20"/>
      <c r="S134" s="12"/>
      <c r="T134" s="11"/>
      <c r="U134" s="11"/>
      <c r="V134" s="21"/>
      <c r="W134" s="20"/>
      <c r="X134" s="12"/>
      <c r="Y134" s="11"/>
      <c r="Z134" s="11"/>
      <c r="AA134" s="21"/>
    </row>
    <row r="135" spans="1:27" ht="15">
      <c r="A135" s="10" t="s">
        <v>404</v>
      </c>
      <c r="B135" s="24" t="s">
        <v>203</v>
      </c>
      <c r="C135" s="20">
        <v>0</v>
      </c>
      <c r="D135" s="43">
        <f t="shared" si="34"/>
        <v>0</v>
      </c>
      <c r="E135" s="11">
        <v>0</v>
      </c>
      <c r="F135" s="11">
        <v>0</v>
      </c>
      <c r="G135" s="41">
        <f t="shared" si="35"/>
        <v>0</v>
      </c>
      <c r="H135" s="11">
        <v>11</v>
      </c>
      <c r="I135" s="43">
        <f t="shared" si="36"/>
        <v>0.0003457705969257851</v>
      </c>
      <c r="J135" s="11">
        <v>11</v>
      </c>
      <c r="K135" s="11">
        <v>387.19999999999993</v>
      </c>
      <c r="L135" s="41">
        <f t="shared" si="37"/>
        <v>0.0001495853006483971</v>
      </c>
      <c r="M135" s="18"/>
      <c r="N135" s="12"/>
      <c r="O135" s="11"/>
      <c r="P135" s="11"/>
      <c r="Q135" s="16"/>
      <c r="R135" s="20"/>
      <c r="S135" s="12"/>
      <c r="T135" s="11"/>
      <c r="U135" s="11"/>
      <c r="V135" s="21"/>
      <c r="W135" s="20"/>
      <c r="X135" s="12"/>
      <c r="Y135" s="11"/>
      <c r="Z135" s="11"/>
      <c r="AA135" s="21"/>
    </row>
    <row r="136" spans="1:27" ht="15">
      <c r="A136" s="10" t="s">
        <v>227</v>
      </c>
      <c r="B136" s="24" t="s">
        <v>203</v>
      </c>
      <c r="C136" s="20">
        <v>1</v>
      </c>
      <c r="D136" s="43">
        <f t="shared" si="34"/>
        <v>3.1433690629616825E-05</v>
      </c>
      <c r="E136" s="11">
        <v>1</v>
      </c>
      <c r="F136" s="11">
        <v>41.2</v>
      </c>
      <c r="G136" s="41">
        <f t="shared" si="35"/>
        <v>1.6842203905683302E-05</v>
      </c>
      <c r="H136" s="20">
        <v>0</v>
      </c>
      <c r="I136" s="43">
        <f t="shared" si="36"/>
        <v>0</v>
      </c>
      <c r="J136" s="11">
        <v>0</v>
      </c>
      <c r="K136" s="11">
        <v>0</v>
      </c>
      <c r="L136" s="41">
        <f t="shared" si="37"/>
        <v>0</v>
      </c>
      <c r="M136" s="18"/>
      <c r="N136" s="12"/>
      <c r="O136" s="11"/>
      <c r="P136" s="11"/>
      <c r="Q136" s="16"/>
      <c r="R136" s="20"/>
      <c r="S136" s="12"/>
      <c r="T136" s="11"/>
      <c r="U136" s="11"/>
      <c r="V136" s="21"/>
      <c r="W136" s="20"/>
      <c r="X136" s="12"/>
      <c r="Y136" s="11"/>
      <c r="Z136" s="11"/>
      <c r="AA136" s="21"/>
    </row>
    <row r="137" spans="1:27" ht="15">
      <c r="A137" s="10" t="s">
        <v>299</v>
      </c>
      <c r="B137" s="24" t="s">
        <v>203</v>
      </c>
      <c r="C137" s="20">
        <v>1</v>
      </c>
      <c r="D137" s="43">
        <f t="shared" si="34"/>
        <v>3.1433690629616825E-05</v>
      </c>
      <c r="E137" s="11">
        <v>1</v>
      </c>
      <c r="F137" s="11">
        <v>46.4</v>
      </c>
      <c r="G137" s="41">
        <f t="shared" si="35"/>
        <v>1.8967918961740417E-05</v>
      </c>
      <c r="H137" s="11">
        <v>10</v>
      </c>
      <c r="I137" s="43">
        <f t="shared" si="36"/>
        <v>0.00031433690629616823</v>
      </c>
      <c r="J137" s="11">
        <v>10</v>
      </c>
      <c r="K137" s="11">
        <v>463.9999999999999</v>
      </c>
      <c r="L137" s="41">
        <f t="shared" si="37"/>
        <v>0.00017925511234725275</v>
      </c>
      <c r="M137" s="18"/>
      <c r="N137" s="12"/>
      <c r="O137" s="11"/>
      <c r="P137" s="11"/>
      <c r="Q137" s="16"/>
      <c r="R137" s="20"/>
      <c r="S137" s="12"/>
      <c r="T137" s="11"/>
      <c r="U137" s="11"/>
      <c r="V137" s="21"/>
      <c r="W137" s="20"/>
      <c r="X137" s="12"/>
      <c r="Y137" s="11"/>
      <c r="Z137" s="11"/>
      <c r="AA137" s="21"/>
    </row>
    <row r="138" spans="1:27" ht="15">
      <c r="A138" s="10" t="s">
        <v>210</v>
      </c>
      <c r="B138" s="24" t="s">
        <v>203</v>
      </c>
      <c r="C138" s="20">
        <v>8</v>
      </c>
      <c r="D138" s="43">
        <f t="shared" si="34"/>
        <v>0.0002514695250369346</v>
      </c>
      <c r="E138" s="11">
        <v>8</v>
      </c>
      <c r="F138" s="11">
        <v>96</v>
      </c>
      <c r="G138" s="41">
        <f t="shared" si="35"/>
        <v>3.924397026566983E-05</v>
      </c>
      <c r="H138" s="11">
        <v>7</v>
      </c>
      <c r="I138" s="43">
        <f t="shared" si="36"/>
        <v>0.00022003583440731775</v>
      </c>
      <c r="J138" s="11">
        <v>7</v>
      </c>
      <c r="K138" s="11">
        <v>84</v>
      </c>
      <c r="L138" s="41">
        <f t="shared" si="37"/>
        <v>3.2451356545623346E-05</v>
      </c>
      <c r="M138" s="18"/>
      <c r="N138" s="12"/>
      <c r="O138" s="11"/>
      <c r="P138" s="11"/>
      <c r="Q138" s="16"/>
      <c r="R138" s="20"/>
      <c r="S138" s="12"/>
      <c r="T138" s="11"/>
      <c r="U138" s="11"/>
      <c r="V138" s="21"/>
      <c r="W138" s="20"/>
      <c r="X138" s="12"/>
      <c r="Y138" s="11"/>
      <c r="Z138" s="11"/>
      <c r="AA138" s="21"/>
    </row>
    <row r="139" spans="1:27" ht="15">
      <c r="A139" s="10" t="s">
        <v>211</v>
      </c>
      <c r="B139" s="24" t="s">
        <v>203</v>
      </c>
      <c r="C139" s="20">
        <v>32</v>
      </c>
      <c r="D139" s="43">
        <f t="shared" si="34"/>
        <v>0.0010058781001477384</v>
      </c>
      <c r="E139" s="11">
        <v>32</v>
      </c>
      <c r="F139" s="11">
        <v>691.2000000000004</v>
      </c>
      <c r="G139" s="41">
        <f t="shared" si="35"/>
        <v>0.0002825565859128229</v>
      </c>
      <c r="H139" s="11">
        <v>29</v>
      </c>
      <c r="I139" s="43">
        <f t="shared" si="36"/>
        <v>0.0009115770282588879</v>
      </c>
      <c r="J139" s="11">
        <v>29</v>
      </c>
      <c r="K139" s="11">
        <v>626.4000000000003</v>
      </c>
      <c r="L139" s="41">
        <f t="shared" si="37"/>
        <v>0.0002419944016687914</v>
      </c>
      <c r="M139" s="18"/>
      <c r="N139" s="12"/>
      <c r="O139" s="11"/>
      <c r="P139" s="11"/>
      <c r="Q139" s="16"/>
      <c r="R139" s="20"/>
      <c r="S139" s="12"/>
      <c r="T139" s="11"/>
      <c r="U139" s="11"/>
      <c r="V139" s="21"/>
      <c r="W139" s="20"/>
      <c r="X139" s="12"/>
      <c r="Y139" s="11"/>
      <c r="Z139" s="11"/>
      <c r="AA139" s="21"/>
    </row>
    <row r="140" spans="1:27" ht="15">
      <c r="A140" s="10" t="s">
        <v>219</v>
      </c>
      <c r="B140" s="24" t="s">
        <v>203</v>
      </c>
      <c r="C140" s="20">
        <v>7</v>
      </c>
      <c r="D140" s="43">
        <f t="shared" si="34"/>
        <v>0.00022003583440731775</v>
      </c>
      <c r="E140" s="11">
        <v>7</v>
      </c>
      <c r="F140" s="11">
        <v>207.2</v>
      </c>
      <c r="G140" s="41">
        <f t="shared" si="35"/>
        <v>8.470156915673738E-05</v>
      </c>
      <c r="H140" s="11">
        <v>17</v>
      </c>
      <c r="I140" s="43">
        <f t="shared" si="36"/>
        <v>0.000534372740703486</v>
      </c>
      <c r="J140" s="11">
        <v>17</v>
      </c>
      <c r="K140" s="11">
        <v>503.20000000000016</v>
      </c>
      <c r="L140" s="41">
        <f t="shared" si="37"/>
        <v>0.0001943990787352104</v>
      </c>
      <c r="M140" s="18"/>
      <c r="N140" s="12"/>
      <c r="O140" s="11"/>
      <c r="P140" s="11"/>
      <c r="Q140" s="16"/>
      <c r="R140" s="20"/>
      <c r="S140" s="12"/>
      <c r="T140" s="11"/>
      <c r="U140" s="11"/>
      <c r="V140" s="21"/>
      <c r="W140" s="20"/>
      <c r="X140" s="12"/>
      <c r="Y140" s="11"/>
      <c r="Z140" s="11"/>
      <c r="AA140" s="21"/>
    </row>
    <row r="141" spans="1:27" ht="15">
      <c r="A141" s="10" t="s">
        <v>295</v>
      </c>
      <c r="B141" s="24" t="s">
        <v>203</v>
      </c>
      <c r="C141" s="20">
        <v>3</v>
      </c>
      <c r="D141" s="43">
        <f t="shared" si="34"/>
        <v>9.430107188885047E-05</v>
      </c>
      <c r="E141" s="11">
        <v>3</v>
      </c>
      <c r="F141" s="11">
        <v>147.60000000000002</v>
      </c>
      <c r="G141" s="41">
        <f t="shared" si="35"/>
        <v>6.033760428346737E-05</v>
      </c>
      <c r="H141" s="20">
        <v>0</v>
      </c>
      <c r="I141" s="43">
        <f t="shared" si="36"/>
        <v>0</v>
      </c>
      <c r="J141" s="11">
        <v>0</v>
      </c>
      <c r="K141" s="11">
        <v>0</v>
      </c>
      <c r="L141" s="41">
        <f t="shared" si="37"/>
        <v>0</v>
      </c>
      <c r="M141" s="18"/>
      <c r="N141" s="12"/>
      <c r="O141" s="11"/>
      <c r="P141" s="11"/>
      <c r="Q141" s="16"/>
      <c r="R141" s="20"/>
      <c r="S141" s="12"/>
      <c r="T141" s="11"/>
      <c r="U141" s="11"/>
      <c r="V141" s="21"/>
      <c r="W141" s="20"/>
      <c r="X141" s="12"/>
      <c r="Y141" s="11"/>
      <c r="Z141" s="11"/>
      <c r="AA141" s="21"/>
    </row>
    <row r="142" spans="1:27" ht="15">
      <c r="A142" s="10" t="s">
        <v>296</v>
      </c>
      <c r="B142" s="24" t="s">
        <v>203</v>
      </c>
      <c r="C142" s="20">
        <v>1</v>
      </c>
      <c r="D142" s="43">
        <f t="shared" si="34"/>
        <v>3.1433690629616825E-05</v>
      </c>
      <c r="E142" s="11">
        <v>1</v>
      </c>
      <c r="F142" s="11">
        <v>12.4</v>
      </c>
      <c r="G142" s="41">
        <f t="shared" si="35"/>
        <v>5.069012825982353E-06</v>
      </c>
      <c r="H142" s="11">
        <v>11</v>
      </c>
      <c r="I142" s="43">
        <f t="shared" si="36"/>
        <v>0.0003457705969257851</v>
      </c>
      <c r="J142" s="11">
        <v>11</v>
      </c>
      <c r="K142" s="11">
        <v>136.40000000000003</v>
      </c>
      <c r="L142" s="41">
        <f t="shared" si="37"/>
        <v>5.2694821819321736E-05</v>
      </c>
      <c r="M142" s="18"/>
      <c r="N142" s="12"/>
      <c r="O142" s="11"/>
      <c r="P142" s="11"/>
      <c r="Q142" s="16"/>
      <c r="R142" s="20"/>
      <c r="S142" s="12"/>
      <c r="T142" s="11"/>
      <c r="U142" s="11"/>
      <c r="V142" s="21"/>
      <c r="W142" s="20"/>
      <c r="X142" s="12"/>
      <c r="Y142" s="11"/>
      <c r="Z142" s="11"/>
      <c r="AA142" s="21"/>
    </row>
    <row r="143" spans="1:27" ht="15">
      <c r="A143" s="10" t="s">
        <v>212</v>
      </c>
      <c r="B143" s="24" t="s">
        <v>203</v>
      </c>
      <c r="C143" s="20">
        <v>4</v>
      </c>
      <c r="D143" s="43">
        <f t="shared" si="34"/>
        <v>0.0001257347625184673</v>
      </c>
      <c r="E143" s="11">
        <v>4</v>
      </c>
      <c r="F143" s="11">
        <v>89.6</v>
      </c>
      <c r="G143" s="41">
        <f t="shared" si="35"/>
        <v>3.662770558129184E-05</v>
      </c>
      <c r="H143" s="11">
        <v>6</v>
      </c>
      <c r="I143" s="43">
        <f t="shared" si="36"/>
        <v>0.00018860214377770093</v>
      </c>
      <c r="J143" s="11">
        <v>6</v>
      </c>
      <c r="K143" s="11">
        <v>134.4</v>
      </c>
      <c r="L143" s="41">
        <f t="shared" si="37"/>
        <v>5.192217047299736E-05</v>
      </c>
      <c r="M143" s="18"/>
      <c r="N143" s="12"/>
      <c r="O143" s="11"/>
      <c r="P143" s="11"/>
      <c r="Q143" s="16"/>
      <c r="R143" s="20"/>
      <c r="S143" s="12"/>
      <c r="T143" s="11"/>
      <c r="U143" s="11"/>
      <c r="V143" s="21"/>
      <c r="W143" s="20"/>
      <c r="X143" s="12"/>
      <c r="Y143" s="11"/>
      <c r="Z143" s="11"/>
      <c r="AA143" s="21"/>
    </row>
    <row r="144" spans="1:27" ht="15">
      <c r="A144" s="10" t="s">
        <v>403</v>
      </c>
      <c r="B144" s="24" t="s">
        <v>203</v>
      </c>
      <c r="C144" s="20">
        <v>0</v>
      </c>
      <c r="D144" s="43">
        <f t="shared" si="34"/>
        <v>0</v>
      </c>
      <c r="E144" s="11">
        <v>0</v>
      </c>
      <c r="F144" s="11">
        <v>0</v>
      </c>
      <c r="G144" s="41">
        <f t="shared" si="35"/>
        <v>0</v>
      </c>
      <c r="H144" s="11">
        <v>1</v>
      </c>
      <c r="I144" s="43">
        <f t="shared" si="36"/>
        <v>3.1433690629616825E-05</v>
      </c>
      <c r="J144" s="11">
        <v>1</v>
      </c>
      <c r="K144" s="11">
        <v>31.2</v>
      </c>
      <c r="L144" s="41">
        <f t="shared" si="37"/>
        <v>1.20533610026601E-05</v>
      </c>
      <c r="M144" s="18"/>
      <c r="N144" s="12"/>
      <c r="O144" s="11"/>
      <c r="P144" s="11"/>
      <c r="Q144" s="16"/>
      <c r="R144" s="20"/>
      <c r="S144" s="12"/>
      <c r="T144" s="11"/>
      <c r="U144" s="11"/>
      <c r="V144" s="21"/>
      <c r="W144" s="20"/>
      <c r="X144" s="12"/>
      <c r="Y144" s="11"/>
      <c r="Z144" s="11"/>
      <c r="AA144" s="21"/>
    </row>
    <row r="145" spans="1:27" ht="15">
      <c r="A145" s="10" t="s">
        <v>220</v>
      </c>
      <c r="B145" s="24" t="s">
        <v>203</v>
      </c>
      <c r="C145" s="20">
        <v>17</v>
      </c>
      <c r="D145" s="43">
        <f t="shared" si="34"/>
        <v>0.000534372740703486</v>
      </c>
      <c r="E145" s="11">
        <v>17</v>
      </c>
      <c r="F145" s="11">
        <v>224.39999999999992</v>
      </c>
      <c r="G145" s="41">
        <f t="shared" si="35"/>
        <v>9.173278049600319E-05</v>
      </c>
      <c r="H145" s="11">
        <v>39</v>
      </c>
      <c r="I145" s="43">
        <f t="shared" si="36"/>
        <v>0.001225913934555056</v>
      </c>
      <c r="J145" s="11">
        <v>39</v>
      </c>
      <c r="K145" s="11">
        <v>514.7999999999997</v>
      </c>
      <c r="L145" s="41">
        <f t="shared" si="37"/>
        <v>0.00019888045654389155</v>
      </c>
      <c r="M145" s="18"/>
      <c r="N145" s="12"/>
      <c r="O145" s="11"/>
      <c r="P145" s="11"/>
      <c r="Q145" s="16"/>
      <c r="R145" s="20"/>
      <c r="S145" s="12"/>
      <c r="T145" s="11"/>
      <c r="U145" s="11"/>
      <c r="V145" s="21"/>
      <c r="W145" s="20"/>
      <c r="X145" s="12"/>
      <c r="Y145" s="11"/>
      <c r="Z145" s="11"/>
      <c r="AA145" s="21"/>
    </row>
    <row r="146" spans="1:27" ht="15">
      <c r="A146" s="10" t="s">
        <v>221</v>
      </c>
      <c r="B146" s="24" t="s">
        <v>203</v>
      </c>
      <c r="C146" s="20">
        <v>2</v>
      </c>
      <c r="D146" s="43">
        <f t="shared" si="34"/>
        <v>6.286738125923365E-05</v>
      </c>
      <c r="E146" s="11">
        <v>2</v>
      </c>
      <c r="F146" s="11">
        <v>47.2</v>
      </c>
      <c r="G146" s="41">
        <f t="shared" si="35"/>
        <v>1.9294952047287667E-05</v>
      </c>
      <c r="H146" s="11">
        <v>3</v>
      </c>
      <c r="I146" s="43">
        <f t="shared" si="36"/>
        <v>9.430107188885047E-05</v>
      </c>
      <c r="J146" s="11">
        <v>3</v>
      </c>
      <c r="K146" s="11">
        <v>70.80000000000001</v>
      </c>
      <c r="L146" s="41">
        <f t="shared" si="37"/>
        <v>2.7351857659882543E-05</v>
      </c>
      <c r="M146" s="18"/>
      <c r="N146" s="12"/>
      <c r="O146" s="11"/>
      <c r="P146" s="11"/>
      <c r="Q146" s="16"/>
      <c r="R146" s="20"/>
      <c r="S146" s="12"/>
      <c r="T146" s="11"/>
      <c r="U146" s="11"/>
      <c r="V146" s="21"/>
      <c r="W146" s="20"/>
      <c r="X146" s="12"/>
      <c r="Y146" s="11"/>
      <c r="Z146" s="11"/>
      <c r="AA146" s="21"/>
    </row>
    <row r="147" spans="1:27" ht="15">
      <c r="A147" s="10" t="s">
        <v>402</v>
      </c>
      <c r="B147" s="24" t="s">
        <v>203</v>
      </c>
      <c r="C147" s="20">
        <v>0</v>
      </c>
      <c r="D147" s="43">
        <f t="shared" si="34"/>
        <v>0</v>
      </c>
      <c r="E147" s="11">
        <v>0</v>
      </c>
      <c r="F147" s="11">
        <v>0</v>
      </c>
      <c r="G147" s="41">
        <f t="shared" si="35"/>
        <v>0</v>
      </c>
      <c r="H147" s="11">
        <v>3</v>
      </c>
      <c r="I147" s="43">
        <f t="shared" si="36"/>
        <v>9.430107188885047E-05</v>
      </c>
      <c r="J147" s="11">
        <v>3</v>
      </c>
      <c r="K147" s="11">
        <v>98.39999999999999</v>
      </c>
      <c r="L147" s="41">
        <f t="shared" si="37"/>
        <v>3.8014446239158776E-05</v>
      </c>
      <c r="M147" s="18"/>
      <c r="N147" s="12"/>
      <c r="O147" s="11"/>
      <c r="P147" s="11"/>
      <c r="Q147" s="16"/>
      <c r="R147" s="20"/>
      <c r="S147" s="12"/>
      <c r="T147" s="11"/>
      <c r="U147" s="11"/>
      <c r="V147" s="21"/>
      <c r="W147" s="20"/>
      <c r="X147" s="12"/>
      <c r="Y147" s="11"/>
      <c r="Z147" s="11"/>
      <c r="AA147" s="21"/>
    </row>
    <row r="148" spans="1:27" ht="15">
      <c r="A148" s="10" t="s">
        <v>208</v>
      </c>
      <c r="B148" s="24" t="s">
        <v>203</v>
      </c>
      <c r="C148" s="20">
        <v>5</v>
      </c>
      <c r="D148" s="43">
        <f t="shared" si="34"/>
        <v>0.00015716845314808412</v>
      </c>
      <c r="E148" s="11">
        <v>5</v>
      </c>
      <c r="F148" s="11">
        <v>124</v>
      </c>
      <c r="G148" s="41">
        <f t="shared" si="35"/>
        <v>5.069012825982353E-05</v>
      </c>
      <c r="H148" s="11">
        <v>27</v>
      </c>
      <c r="I148" s="43">
        <f t="shared" si="36"/>
        <v>0.0008487096469996543</v>
      </c>
      <c r="J148" s="11">
        <v>27</v>
      </c>
      <c r="K148" s="11">
        <v>669.5999999999999</v>
      </c>
      <c r="L148" s="41">
        <f t="shared" si="37"/>
        <v>0.00025868367074939754</v>
      </c>
      <c r="M148" s="18"/>
      <c r="N148" s="12"/>
      <c r="O148" s="11"/>
      <c r="P148" s="11"/>
      <c r="Q148" s="16"/>
      <c r="R148" s="20"/>
      <c r="S148" s="12"/>
      <c r="T148" s="11"/>
      <c r="U148" s="11"/>
      <c r="V148" s="21"/>
      <c r="W148" s="20"/>
      <c r="X148" s="12"/>
      <c r="Y148" s="11"/>
      <c r="Z148" s="11"/>
      <c r="AA148" s="21"/>
    </row>
    <row r="149" spans="1:27" ht="15">
      <c r="A149" s="161" t="s">
        <v>79</v>
      </c>
      <c r="B149" s="162"/>
      <c r="C149" s="163">
        <f>SUM(C112:C148)</f>
        <v>179</v>
      </c>
      <c r="D149" s="164">
        <f aca="true" t="shared" si="38" ref="D149:L149">SUM(D112:D148)</f>
        <v>0.005626630622701413</v>
      </c>
      <c r="E149" s="165">
        <f t="shared" si="38"/>
        <v>181</v>
      </c>
      <c r="F149" s="165">
        <f t="shared" si="38"/>
        <v>3737.9999999999995</v>
      </c>
      <c r="G149" s="166">
        <f t="shared" si="38"/>
        <v>0.0015280620922195187</v>
      </c>
      <c r="H149" s="163">
        <f>SUM(H112:H148)</f>
        <v>347</v>
      </c>
      <c r="I149" s="164">
        <f t="shared" si="38"/>
        <v>0.010907490648477038</v>
      </c>
      <c r="J149" s="165">
        <f t="shared" si="38"/>
        <v>347</v>
      </c>
      <c r="K149" s="165">
        <f t="shared" si="38"/>
        <v>8157.199999999999</v>
      </c>
      <c r="L149" s="166">
        <f t="shared" si="38"/>
        <v>0.003151335781118557</v>
      </c>
      <c r="M149" s="167"/>
      <c r="N149" s="168"/>
      <c r="O149" s="165"/>
      <c r="P149" s="165"/>
      <c r="Q149" s="169"/>
      <c r="R149" s="163"/>
      <c r="S149" s="168"/>
      <c r="T149" s="165"/>
      <c r="U149" s="165"/>
      <c r="V149" s="170"/>
      <c r="W149" s="163"/>
      <c r="X149" s="168"/>
      <c r="Y149" s="165"/>
      <c r="Z149" s="165"/>
      <c r="AA149" s="170"/>
    </row>
    <row r="150" spans="1:27" ht="15">
      <c r="A150" s="36" t="s">
        <v>129</v>
      </c>
      <c r="B150" s="33"/>
      <c r="C150" s="34"/>
      <c r="D150" s="44"/>
      <c r="E150" s="33"/>
      <c r="F150" s="33"/>
      <c r="G150" s="46"/>
      <c r="H150" s="34"/>
      <c r="I150" s="33"/>
      <c r="J150" s="33"/>
      <c r="K150" s="33"/>
      <c r="L150" s="35"/>
      <c r="M150" s="33"/>
      <c r="N150" s="33"/>
      <c r="O150" s="33"/>
      <c r="P150" s="33"/>
      <c r="Q150" s="33"/>
      <c r="R150" s="34"/>
      <c r="S150" s="33"/>
      <c r="T150" s="33"/>
      <c r="U150" s="33"/>
      <c r="V150" s="35"/>
      <c r="W150" s="34"/>
      <c r="X150" s="33"/>
      <c r="Y150" s="33"/>
      <c r="Z150" s="33"/>
      <c r="AA150" s="35"/>
    </row>
    <row r="151" spans="1:27" ht="15">
      <c r="A151" s="10" t="s">
        <v>252</v>
      </c>
      <c r="B151" s="24" t="s">
        <v>203</v>
      </c>
      <c r="C151" s="20">
        <v>3</v>
      </c>
      <c r="D151" s="43">
        <f>C151/$C$186</f>
        <v>9.430107188885047E-05</v>
      </c>
      <c r="E151" s="11">
        <v>3</v>
      </c>
      <c r="F151" s="11">
        <v>55.92</v>
      </c>
      <c r="G151" s="41">
        <f>F151/$F$186</f>
        <v>2.2859612679752675E-05</v>
      </c>
      <c r="H151" s="20">
        <v>2</v>
      </c>
      <c r="I151" s="43">
        <f>H151/$C$186</f>
        <v>6.286738125923365E-05</v>
      </c>
      <c r="J151" s="11">
        <v>2</v>
      </c>
      <c r="K151" s="11">
        <v>37.28</v>
      </c>
      <c r="L151" s="41">
        <f aca="true" t="shared" si="39" ref="L151:L159">K151/$K$186</f>
        <v>1.4402221095486173E-05</v>
      </c>
      <c r="M151" s="18"/>
      <c r="N151" s="12"/>
      <c r="O151" s="11"/>
      <c r="P151" s="11"/>
      <c r="Q151" s="16"/>
      <c r="R151" s="20"/>
      <c r="S151" s="12"/>
      <c r="T151" s="11"/>
      <c r="U151" s="11"/>
      <c r="V151" s="21"/>
      <c r="W151" s="20"/>
      <c r="X151" s="12"/>
      <c r="Y151" s="11"/>
      <c r="Z151" s="11"/>
      <c r="AA151" s="21"/>
    </row>
    <row r="152" spans="1:27" ht="15">
      <c r="A152" s="10" t="s">
        <v>251</v>
      </c>
      <c r="B152" s="24" t="s">
        <v>203</v>
      </c>
      <c r="C152" s="20">
        <v>17</v>
      </c>
      <c r="D152" s="43">
        <f>C152/$C$186</f>
        <v>0.000534372740703486</v>
      </c>
      <c r="E152" s="11">
        <v>17</v>
      </c>
      <c r="F152" s="11">
        <v>368.0499999999999</v>
      </c>
      <c r="G152" s="41">
        <f>F152/$F$186</f>
        <v>0.000150455658919581</v>
      </c>
      <c r="H152" s="20">
        <v>26</v>
      </c>
      <c r="I152" s="43">
        <f aca="true" t="shared" si="40" ref="I152:I159">H152/$C$186</f>
        <v>0.0008172759563700374</v>
      </c>
      <c r="J152" s="11">
        <v>26</v>
      </c>
      <c r="K152" s="11">
        <v>562.8999999999997</v>
      </c>
      <c r="L152" s="41">
        <f t="shared" si="39"/>
        <v>0.00021746272142299255</v>
      </c>
      <c r="M152" s="18"/>
      <c r="N152" s="12"/>
      <c r="O152" s="11"/>
      <c r="P152" s="11"/>
      <c r="Q152" s="16"/>
      <c r="R152" s="20"/>
      <c r="S152" s="12"/>
      <c r="T152" s="11"/>
      <c r="U152" s="11"/>
      <c r="V152" s="21"/>
      <c r="W152" s="20"/>
      <c r="X152" s="12"/>
      <c r="Y152" s="11"/>
      <c r="Z152" s="11"/>
      <c r="AA152" s="21"/>
    </row>
    <row r="153" spans="1:27" ht="15">
      <c r="A153" s="10" t="s">
        <v>405</v>
      </c>
      <c r="B153" s="24" t="s">
        <v>203</v>
      </c>
      <c r="C153" s="20">
        <v>0</v>
      </c>
      <c r="D153" s="43">
        <f aca="true" t="shared" si="41" ref="D153:D154">C153/$C$186</f>
        <v>0</v>
      </c>
      <c r="E153" s="11">
        <v>0</v>
      </c>
      <c r="F153" s="11">
        <v>0</v>
      </c>
      <c r="G153" s="41">
        <f aca="true" t="shared" si="42" ref="G153:G154">F153/$F$186</f>
        <v>0</v>
      </c>
      <c r="H153" s="20">
        <v>4</v>
      </c>
      <c r="I153" s="43">
        <f t="shared" si="40"/>
        <v>0.0001257347625184673</v>
      </c>
      <c r="J153" s="11">
        <v>4</v>
      </c>
      <c r="K153" s="11">
        <v>49.4</v>
      </c>
      <c r="L153" s="41">
        <f t="shared" si="39"/>
        <v>1.9084488254211827E-05</v>
      </c>
      <c r="M153" s="18"/>
      <c r="N153" s="12"/>
      <c r="O153" s="11"/>
      <c r="P153" s="11"/>
      <c r="Q153" s="16"/>
      <c r="R153" s="20"/>
      <c r="S153" s="12"/>
      <c r="T153" s="11"/>
      <c r="U153" s="11"/>
      <c r="V153" s="21"/>
      <c r="W153" s="20"/>
      <c r="X153" s="12"/>
      <c r="Y153" s="11"/>
      <c r="Z153" s="11"/>
      <c r="AA153" s="21"/>
    </row>
    <row r="154" spans="1:27" ht="15">
      <c r="A154" s="10" t="s">
        <v>406</v>
      </c>
      <c r="B154" s="24" t="s">
        <v>203</v>
      </c>
      <c r="C154" s="20">
        <v>0</v>
      </c>
      <c r="D154" s="43">
        <f t="shared" si="41"/>
        <v>0</v>
      </c>
      <c r="E154" s="11">
        <v>0</v>
      </c>
      <c r="F154" s="11">
        <v>0</v>
      </c>
      <c r="G154" s="41">
        <f t="shared" si="42"/>
        <v>0</v>
      </c>
      <c r="H154" s="20">
        <v>2</v>
      </c>
      <c r="I154" s="43">
        <f t="shared" si="40"/>
        <v>6.286738125923365E-05</v>
      </c>
      <c r="J154" s="11">
        <v>2</v>
      </c>
      <c r="K154" s="11">
        <v>6.94</v>
      </c>
      <c r="L154" s="41">
        <f t="shared" si="39"/>
        <v>2.681100171745548E-06</v>
      </c>
      <c r="M154" s="18"/>
      <c r="N154" s="12"/>
      <c r="O154" s="11"/>
      <c r="P154" s="11"/>
      <c r="Q154" s="16"/>
      <c r="R154" s="20"/>
      <c r="S154" s="12"/>
      <c r="T154" s="11"/>
      <c r="U154" s="11"/>
      <c r="V154" s="21"/>
      <c r="W154" s="20"/>
      <c r="X154" s="12"/>
      <c r="Y154" s="11"/>
      <c r="Z154" s="11"/>
      <c r="AA154" s="21"/>
    </row>
    <row r="155" spans="1:27" ht="15">
      <c r="A155" s="10" t="s">
        <v>250</v>
      </c>
      <c r="B155" s="24" t="s">
        <v>203</v>
      </c>
      <c r="C155" s="20">
        <v>80</v>
      </c>
      <c r="D155" s="43">
        <f>C155/$C$186</f>
        <v>0.002514695250369346</v>
      </c>
      <c r="E155" s="11">
        <v>86</v>
      </c>
      <c r="F155" s="11">
        <v>1340.7399999999996</v>
      </c>
      <c r="G155" s="41">
        <f>F155/$F$186</f>
        <v>0.0005480829238957724</v>
      </c>
      <c r="H155" s="20">
        <v>14</v>
      </c>
      <c r="I155" s="43">
        <f t="shared" si="40"/>
        <v>0.0004400716688146355</v>
      </c>
      <c r="J155" s="11">
        <v>20</v>
      </c>
      <c r="K155" s="11">
        <v>311.8</v>
      </c>
      <c r="L155" s="41">
        <f t="shared" si="39"/>
        <v>0.00012045634489196858</v>
      </c>
      <c r="M155" s="18"/>
      <c r="N155" s="12"/>
      <c r="O155" s="11"/>
      <c r="P155" s="11"/>
      <c r="Q155" s="16"/>
      <c r="R155" s="20"/>
      <c r="S155" s="12"/>
      <c r="T155" s="11"/>
      <c r="U155" s="11"/>
      <c r="V155" s="21"/>
      <c r="W155" s="20"/>
      <c r="X155" s="12"/>
      <c r="Y155" s="11"/>
      <c r="Z155" s="11"/>
      <c r="AA155" s="21"/>
    </row>
    <row r="156" spans="1:27" ht="15">
      <c r="A156" s="10" t="s">
        <v>302</v>
      </c>
      <c r="B156" s="24" t="s">
        <v>203</v>
      </c>
      <c r="C156" s="20">
        <v>58</v>
      </c>
      <c r="D156" s="43">
        <f>C156/$C$186</f>
        <v>0.0018231540565177757</v>
      </c>
      <c r="E156" s="11">
        <v>62</v>
      </c>
      <c r="F156" s="11">
        <v>1155.6799999999998</v>
      </c>
      <c r="G156" s="41">
        <f>F156/$F$186</f>
        <v>0.0004724319953815552</v>
      </c>
      <c r="H156" s="20">
        <v>34</v>
      </c>
      <c r="I156" s="43">
        <f t="shared" si="40"/>
        <v>0.001068745481406972</v>
      </c>
      <c r="J156" s="11">
        <v>35</v>
      </c>
      <c r="K156" s="11">
        <v>652.3999999999996</v>
      </c>
      <c r="L156" s="41">
        <f t="shared" si="39"/>
        <v>0.00025203886917100785</v>
      </c>
      <c r="M156" s="18"/>
      <c r="N156" s="12"/>
      <c r="O156" s="11"/>
      <c r="P156" s="11"/>
      <c r="Q156" s="16"/>
      <c r="R156" s="20"/>
      <c r="S156" s="12"/>
      <c r="T156" s="11"/>
      <c r="U156" s="11"/>
      <c r="V156" s="21"/>
      <c r="W156" s="20"/>
      <c r="X156" s="12"/>
      <c r="Y156" s="11"/>
      <c r="Z156" s="11"/>
      <c r="AA156" s="21"/>
    </row>
    <row r="157" spans="1:27" ht="15">
      <c r="A157" s="10" t="s">
        <v>303</v>
      </c>
      <c r="B157" s="24" t="s">
        <v>203</v>
      </c>
      <c r="C157" s="20">
        <v>46</v>
      </c>
      <c r="D157" s="43">
        <f>C157/$C$186</f>
        <v>0.0014459497689623738</v>
      </c>
      <c r="E157" s="11">
        <v>51</v>
      </c>
      <c r="F157" s="11">
        <v>365.6700000000001</v>
      </c>
      <c r="G157" s="41">
        <f>F157/$F$186</f>
        <v>0.000149482735490078</v>
      </c>
      <c r="H157" s="20">
        <v>22</v>
      </c>
      <c r="I157" s="43">
        <f t="shared" si="40"/>
        <v>0.0006915411938515702</v>
      </c>
      <c r="J157" s="11">
        <v>24</v>
      </c>
      <c r="K157" s="11">
        <v>172.07999999999993</v>
      </c>
      <c r="L157" s="41">
        <f t="shared" si="39"/>
        <v>6.647892183774837E-05</v>
      </c>
      <c r="M157" s="18"/>
      <c r="N157" s="12"/>
      <c r="O157" s="11"/>
      <c r="P157" s="11"/>
      <c r="Q157" s="16"/>
      <c r="R157" s="20"/>
      <c r="S157" s="12"/>
      <c r="T157" s="11"/>
      <c r="U157" s="11"/>
      <c r="V157" s="21"/>
      <c r="W157" s="20"/>
      <c r="X157" s="12"/>
      <c r="Y157" s="11"/>
      <c r="Z157" s="11"/>
      <c r="AA157" s="21"/>
    </row>
    <row r="158" spans="1:27" ht="15">
      <c r="A158" s="10" t="s">
        <v>304</v>
      </c>
      <c r="B158" s="24" t="s">
        <v>203</v>
      </c>
      <c r="C158" s="20">
        <v>694</v>
      </c>
      <c r="D158" s="43">
        <f>C158/$C$186</f>
        <v>0.021814981296954077</v>
      </c>
      <c r="E158" s="11">
        <v>980</v>
      </c>
      <c r="F158" s="11">
        <v>21217.00000000012</v>
      </c>
      <c r="G158" s="41">
        <f>F158/$F$186</f>
        <v>0.008673326220070015</v>
      </c>
      <c r="H158" s="20">
        <v>698</v>
      </c>
      <c r="I158" s="43">
        <f t="shared" si="40"/>
        <v>0.021940716059472544</v>
      </c>
      <c r="J158" s="11">
        <v>928</v>
      </c>
      <c r="K158" s="11">
        <v>20091.200000000008</v>
      </c>
      <c r="L158" s="41">
        <f t="shared" si="39"/>
        <v>0.007761746364636049</v>
      </c>
      <c r="M158" s="18"/>
      <c r="N158" s="12"/>
      <c r="O158" s="11"/>
      <c r="P158" s="11"/>
      <c r="Q158" s="16"/>
      <c r="R158" s="20"/>
      <c r="S158" s="12"/>
      <c r="T158" s="11"/>
      <c r="U158" s="11"/>
      <c r="V158" s="21"/>
      <c r="W158" s="20"/>
      <c r="X158" s="12"/>
      <c r="Y158" s="11"/>
      <c r="Z158" s="11"/>
      <c r="AA158" s="21"/>
    </row>
    <row r="159" spans="1:27" ht="15">
      <c r="A159" s="10" t="s">
        <v>305</v>
      </c>
      <c r="B159" s="24" t="s">
        <v>203</v>
      </c>
      <c r="C159" s="20">
        <v>70</v>
      </c>
      <c r="D159" s="43">
        <f>C159/$C$186</f>
        <v>0.0022003583440731774</v>
      </c>
      <c r="E159" s="11">
        <v>75</v>
      </c>
      <c r="F159" s="11">
        <v>926.2500000000009</v>
      </c>
      <c r="G159" s="41">
        <f>F159/$F$186</f>
        <v>0.0003786429943601741</v>
      </c>
      <c r="H159" s="20">
        <v>34</v>
      </c>
      <c r="I159" s="43">
        <f t="shared" si="40"/>
        <v>0.001068745481406972</v>
      </c>
      <c r="J159" s="11">
        <v>35</v>
      </c>
      <c r="K159" s="11">
        <v>432.2500000000002</v>
      </c>
      <c r="L159" s="41">
        <f t="shared" si="39"/>
        <v>0.00016698927222435358</v>
      </c>
      <c r="M159" s="18"/>
      <c r="N159" s="12"/>
      <c r="O159" s="11"/>
      <c r="P159" s="11"/>
      <c r="Q159" s="16"/>
      <c r="R159" s="20"/>
      <c r="S159" s="12"/>
      <c r="T159" s="11"/>
      <c r="U159" s="11"/>
      <c r="V159" s="21"/>
      <c r="W159" s="20"/>
      <c r="X159" s="12"/>
      <c r="Y159" s="11"/>
      <c r="Z159" s="11"/>
      <c r="AA159" s="21"/>
    </row>
    <row r="160" spans="1:27" ht="15">
      <c r="A160" s="161" t="s">
        <v>79</v>
      </c>
      <c r="B160" s="162"/>
      <c r="C160" s="163">
        <f>SUM(C151:C159)</f>
        <v>968</v>
      </c>
      <c r="D160" s="164">
        <f>SUM(D151:D159)</f>
        <v>0.030427812529469085</v>
      </c>
      <c r="E160" s="165">
        <f aca="true" t="shared" si="43" ref="E160:G160">SUM(E151:E159)</f>
        <v>1274</v>
      </c>
      <c r="F160" s="165">
        <f t="shared" si="43"/>
        <v>25429.31000000012</v>
      </c>
      <c r="G160" s="166">
        <f t="shared" si="43"/>
        <v>0.010395282140796928</v>
      </c>
      <c r="H160" s="163">
        <f>SUM(H151:H159)</f>
        <v>836</v>
      </c>
      <c r="I160" s="164">
        <f>SUM(I151:I159)</f>
        <v>0.026278565366359665</v>
      </c>
      <c r="J160" s="165">
        <f aca="true" t="shared" si="44" ref="J160:L160">SUM(J151:J159)</f>
        <v>1076</v>
      </c>
      <c r="K160" s="165">
        <f t="shared" si="44"/>
        <v>22316.250000000007</v>
      </c>
      <c r="L160" s="166">
        <f t="shared" si="44"/>
        <v>0.008621340303705562</v>
      </c>
      <c r="M160" s="167"/>
      <c r="N160" s="168"/>
      <c r="O160" s="165"/>
      <c r="P160" s="165"/>
      <c r="Q160" s="169"/>
      <c r="R160" s="163"/>
      <c r="S160" s="168"/>
      <c r="T160" s="165"/>
      <c r="U160" s="165"/>
      <c r="V160" s="170"/>
      <c r="W160" s="163"/>
      <c r="X160" s="168"/>
      <c r="Y160" s="165"/>
      <c r="Z160" s="165"/>
      <c r="AA160" s="170"/>
    </row>
    <row r="161" spans="1:27" ht="15">
      <c r="A161" s="36" t="s">
        <v>32</v>
      </c>
      <c r="B161" s="33"/>
      <c r="C161" s="34"/>
      <c r="D161" s="44"/>
      <c r="E161" s="33"/>
      <c r="F161" s="33"/>
      <c r="G161" s="46"/>
      <c r="H161" s="34"/>
      <c r="I161" s="33"/>
      <c r="J161" s="33"/>
      <c r="K161" s="33"/>
      <c r="L161" s="35"/>
      <c r="M161" s="33"/>
      <c r="N161" s="33"/>
      <c r="O161" s="33"/>
      <c r="P161" s="33"/>
      <c r="Q161" s="33"/>
      <c r="R161" s="34"/>
      <c r="S161" s="33"/>
      <c r="T161" s="33"/>
      <c r="U161" s="33"/>
      <c r="V161" s="35"/>
      <c r="W161" s="34"/>
      <c r="X161" s="33"/>
      <c r="Y161" s="33"/>
      <c r="Z161" s="33"/>
      <c r="AA161" s="35"/>
    </row>
    <row r="162" spans="1:27" ht="15">
      <c r="A162" s="10" t="s">
        <v>332</v>
      </c>
      <c r="B162" s="24" t="s">
        <v>203</v>
      </c>
      <c r="C162" s="20">
        <v>34</v>
      </c>
      <c r="D162" s="43">
        <f aca="true" t="shared" si="45" ref="D162:D169">C162/$C$186</f>
        <v>0.001068745481406972</v>
      </c>
      <c r="E162" s="11">
        <v>1126</v>
      </c>
      <c r="F162" s="11">
        <v>11541.5</v>
      </c>
      <c r="G162" s="41">
        <f aca="true" t="shared" si="46" ref="G162:G169">F162/$F$186</f>
        <v>0.004718065446054462</v>
      </c>
      <c r="H162" s="20">
        <v>1</v>
      </c>
      <c r="I162" s="43">
        <f>H162/$C$186</f>
        <v>3.1433690629616825E-05</v>
      </c>
      <c r="J162" s="11">
        <v>25</v>
      </c>
      <c r="K162" s="11">
        <v>256.25</v>
      </c>
      <c r="L162" s="41">
        <f aca="true" t="shared" si="47" ref="L162:L169">K162/$K$186</f>
        <v>9.899595374780932E-05</v>
      </c>
      <c r="M162" s="18"/>
      <c r="N162" s="12"/>
      <c r="O162" s="11"/>
      <c r="P162" s="11"/>
      <c r="Q162" s="16"/>
      <c r="R162" s="20"/>
      <c r="S162" s="12"/>
      <c r="T162" s="11"/>
      <c r="U162" s="11"/>
      <c r="V162" s="21"/>
      <c r="W162" s="20"/>
      <c r="X162" s="12"/>
      <c r="Y162" s="11"/>
      <c r="Z162" s="11"/>
      <c r="AA162" s="21"/>
    </row>
    <row r="163" spans="1:27" ht="15">
      <c r="A163" s="10" t="s">
        <v>333</v>
      </c>
      <c r="B163" s="24" t="s">
        <v>203</v>
      </c>
      <c r="C163" s="20">
        <v>8</v>
      </c>
      <c r="D163" s="43">
        <f t="shared" si="45"/>
        <v>0.0002514695250369346</v>
      </c>
      <c r="E163" s="11">
        <v>169</v>
      </c>
      <c r="F163" s="11">
        <v>1957.0199999999998</v>
      </c>
      <c r="G163" s="41">
        <f t="shared" si="46"/>
        <v>0.0008000128613470954</v>
      </c>
      <c r="H163" s="20">
        <v>0</v>
      </c>
      <c r="I163" s="43">
        <f aca="true" t="shared" si="48" ref="I163:I169">H163/$C$186</f>
        <v>0</v>
      </c>
      <c r="J163" s="11">
        <v>0</v>
      </c>
      <c r="K163" s="11">
        <v>0</v>
      </c>
      <c r="L163" s="41">
        <f t="shared" si="47"/>
        <v>0</v>
      </c>
      <c r="M163" s="18"/>
      <c r="N163" s="12"/>
      <c r="O163" s="11"/>
      <c r="P163" s="11"/>
      <c r="Q163" s="16"/>
      <c r="R163" s="20"/>
      <c r="S163" s="12"/>
      <c r="T163" s="11"/>
      <c r="U163" s="11"/>
      <c r="V163" s="21"/>
      <c r="W163" s="20"/>
      <c r="X163" s="12"/>
      <c r="Y163" s="11"/>
      <c r="Z163" s="11"/>
      <c r="AA163" s="21"/>
    </row>
    <row r="164" spans="1:27" ht="15">
      <c r="A164" s="10" t="s">
        <v>272</v>
      </c>
      <c r="B164" s="24" t="s">
        <v>203</v>
      </c>
      <c r="C164" s="20">
        <v>3389</v>
      </c>
      <c r="D164" s="43">
        <f t="shared" si="45"/>
        <v>0.10652877754377141</v>
      </c>
      <c r="E164" s="11">
        <v>4458</v>
      </c>
      <c r="F164" s="11">
        <v>34282.02000000017</v>
      </c>
      <c r="G164" s="41">
        <f t="shared" si="46"/>
        <v>0.014014193474240677</v>
      </c>
      <c r="H164" s="20">
        <v>2726</v>
      </c>
      <c r="I164" s="43">
        <f t="shared" si="48"/>
        <v>0.08568824065633546</v>
      </c>
      <c r="J164" s="11">
        <v>3513</v>
      </c>
      <c r="K164" s="11">
        <v>27014.96999999923</v>
      </c>
      <c r="L164" s="41">
        <f t="shared" si="47"/>
        <v>0.010436576470705875</v>
      </c>
      <c r="M164" s="18"/>
      <c r="N164" s="12"/>
      <c r="O164" s="11"/>
      <c r="P164" s="11"/>
      <c r="Q164" s="16"/>
      <c r="R164" s="20"/>
      <c r="S164" s="12"/>
      <c r="T164" s="11"/>
      <c r="U164" s="11"/>
      <c r="V164" s="21"/>
      <c r="W164" s="20"/>
      <c r="X164" s="12"/>
      <c r="Y164" s="11"/>
      <c r="Z164" s="11"/>
      <c r="AA164" s="21"/>
    </row>
    <row r="165" spans="1:27" ht="15">
      <c r="A165" s="10" t="s">
        <v>273</v>
      </c>
      <c r="B165" s="24" t="s">
        <v>203</v>
      </c>
      <c r="C165" s="20">
        <v>215</v>
      </c>
      <c r="D165" s="43">
        <f t="shared" si="45"/>
        <v>0.006758243485367617</v>
      </c>
      <c r="E165" s="11">
        <v>310</v>
      </c>
      <c r="F165" s="11">
        <v>2690.799999999994</v>
      </c>
      <c r="G165" s="41">
        <f t="shared" si="46"/>
        <v>0.0010999757832381681</v>
      </c>
      <c r="H165" s="20">
        <v>22</v>
      </c>
      <c r="I165" s="43">
        <f t="shared" si="48"/>
        <v>0.0006915411938515702</v>
      </c>
      <c r="J165" s="11">
        <v>38</v>
      </c>
      <c r="K165" s="11">
        <v>329.8400000000001</v>
      </c>
      <c r="L165" s="41">
        <f t="shared" si="47"/>
        <v>0.00012742566003581438</v>
      </c>
      <c r="M165" s="18"/>
      <c r="N165" s="12"/>
      <c r="O165" s="11"/>
      <c r="P165" s="11"/>
      <c r="Q165" s="16"/>
      <c r="R165" s="20"/>
      <c r="S165" s="12"/>
      <c r="T165" s="11"/>
      <c r="U165" s="11"/>
      <c r="V165" s="21"/>
      <c r="W165" s="20"/>
      <c r="X165" s="12"/>
      <c r="Y165" s="11"/>
      <c r="Z165" s="11"/>
      <c r="AA165" s="21"/>
    </row>
    <row r="166" spans="1:27" ht="15">
      <c r="A166" s="10" t="s">
        <v>331</v>
      </c>
      <c r="B166" s="24" t="s">
        <v>203</v>
      </c>
      <c r="C166" s="20">
        <v>43</v>
      </c>
      <c r="D166" s="43">
        <f t="shared" si="45"/>
        <v>0.0013516486970735235</v>
      </c>
      <c r="E166" s="11">
        <v>1031</v>
      </c>
      <c r="F166" s="11">
        <v>9639.850000000002</v>
      </c>
      <c r="G166" s="41">
        <f t="shared" si="46"/>
        <v>0.003940687362140806</v>
      </c>
      <c r="H166" s="20">
        <v>23</v>
      </c>
      <c r="I166" s="43">
        <f t="shared" si="48"/>
        <v>0.0007229748844811869</v>
      </c>
      <c r="J166" s="11">
        <v>1022</v>
      </c>
      <c r="K166" s="11">
        <v>9555.700000000003</v>
      </c>
      <c r="L166" s="41">
        <f t="shared" si="47"/>
        <v>0.0036916122350358705</v>
      </c>
      <c r="M166" s="18"/>
      <c r="N166" s="12"/>
      <c r="O166" s="11"/>
      <c r="P166" s="11"/>
      <c r="Q166" s="16"/>
      <c r="R166" s="20"/>
      <c r="S166" s="12"/>
      <c r="T166" s="11"/>
      <c r="U166" s="11"/>
      <c r="V166" s="21"/>
      <c r="W166" s="20"/>
      <c r="X166" s="12"/>
      <c r="Y166" s="11"/>
      <c r="Z166" s="11"/>
      <c r="AA166" s="21"/>
    </row>
    <row r="167" spans="1:27" ht="15">
      <c r="A167" s="10" t="s">
        <v>334</v>
      </c>
      <c r="B167" s="24" t="s">
        <v>203</v>
      </c>
      <c r="C167" s="20">
        <v>37</v>
      </c>
      <c r="D167" s="43">
        <f t="shared" si="45"/>
        <v>0.0011630465532958224</v>
      </c>
      <c r="E167" s="11">
        <v>1024</v>
      </c>
      <c r="F167" s="11">
        <v>10823.68</v>
      </c>
      <c r="G167" s="41">
        <f t="shared" si="46"/>
        <v>0.004424626834220054</v>
      </c>
      <c r="H167" s="20">
        <v>4</v>
      </c>
      <c r="I167" s="43">
        <f t="shared" si="48"/>
        <v>0.0001257347625184673</v>
      </c>
      <c r="J167" s="11">
        <v>99</v>
      </c>
      <c r="K167" s="11">
        <v>1046.4299999999998</v>
      </c>
      <c r="L167" s="41">
        <f t="shared" si="47"/>
        <v>0.00040426277416710283</v>
      </c>
      <c r="M167" s="18"/>
      <c r="N167" s="12"/>
      <c r="O167" s="11"/>
      <c r="P167" s="11"/>
      <c r="Q167" s="16"/>
      <c r="R167" s="20"/>
      <c r="S167" s="12"/>
      <c r="T167" s="11"/>
      <c r="U167" s="11"/>
      <c r="V167" s="21"/>
      <c r="W167" s="20"/>
      <c r="X167" s="12"/>
      <c r="Y167" s="11"/>
      <c r="Z167" s="11"/>
      <c r="AA167" s="21"/>
    </row>
    <row r="168" spans="1:27" ht="15">
      <c r="A168" s="10" t="s">
        <v>274</v>
      </c>
      <c r="B168" s="24" t="s">
        <v>203</v>
      </c>
      <c r="C168" s="20">
        <v>2456</v>
      </c>
      <c r="D168" s="43">
        <f t="shared" si="45"/>
        <v>0.07720114418633892</v>
      </c>
      <c r="E168" s="11">
        <v>3268</v>
      </c>
      <c r="F168" s="11">
        <v>22908.67999999968</v>
      </c>
      <c r="G168" s="41">
        <f t="shared" si="46"/>
        <v>0.009364870382768047</v>
      </c>
      <c r="H168" s="20">
        <v>70</v>
      </c>
      <c r="I168" s="43">
        <f t="shared" si="48"/>
        <v>0.0022003583440731774</v>
      </c>
      <c r="J168" s="11">
        <v>95</v>
      </c>
      <c r="K168" s="11">
        <v>665.9499999999994</v>
      </c>
      <c r="L168" s="41">
        <f t="shared" si="47"/>
        <v>0.00025727358204235537</v>
      </c>
      <c r="M168" s="18"/>
      <c r="N168" s="12"/>
      <c r="O168" s="11"/>
      <c r="P168" s="11"/>
      <c r="Q168" s="16"/>
      <c r="R168" s="20"/>
      <c r="S168" s="12"/>
      <c r="T168" s="11"/>
      <c r="U168" s="11"/>
      <c r="V168" s="21"/>
      <c r="W168" s="20"/>
      <c r="X168" s="12"/>
      <c r="Y168" s="11"/>
      <c r="Z168" s="11"/>
      <c r="AA168" s="21"/>
    </row>
    <row r="169" spans="1:27" ht="15">
      <c r="A169" s="10" t="s">
        <v>275</v>
      </c>
      <c r="B169" s="24" t="s">
        <v>203</v>
      </c>
      <c r="C169" s="20">
        <v>442</v>
      </c>
      <c r="D169" s="43">
        <f t="shared" si="45"/>
        <v>0.013893691258290635</v>
      </c>
      <c r="E169" s="11">
        <v>612</v>
      </c>
      <c r="F169" s="11">
        <v>4847.040000000027</v>
      </c>
      <c r="G169" s="41">
        <f t="shared" si="46"/>
        <v>0.0019814280587136805</v>
      </c>
      <c r="H169" s="20">
        <v>48</v>
      </c>
      <c r="I169" s="43">
        <f t="shared" si="48"/>
        <v>0.0015088171502216075</v>
      </c>
      <c r="J169" s="11">
        <v>48</v>
      </c>
      <c r="K169" s="11">
        <v>380.1600000000001</v>
      </c>
      <c r="L169" s="41">
        <f t="shared" si="47"/>
        <v>0.00014686556790933543</v>
      </c>
      <c r="M169" s="18"/>
      <c r="N169" s="12"/>
      <c r="O169" s="11"/>
      <c r="P169" s="11"/>
      <c r="Q169" s="16"/>
      <c r="R169" s="20"/>
      <c r="S169" s="12"/>
      <c r="T169" s="11"/>
      <c r="U169" s="11"/>
      <c r="V169" s="21"/>
      <c r="W169" s="20"/>
      <c r="X169" s="12"/>
      <c r="Y169" s="11"/>
      <c r="Z169" s="11"/>
      <c r="AA169" s="21"/>
    </row>
    <row r="170" spans="1:27" ht="15">
      <c r="A170" s="161" t="s">
        <v>79</v>
      </c>
      <c r="B170" s="162"/>
      <c r="C170" s="163">
        <f>SUM(C162:C169)</f>
        <v>6624</v>
      </c>
      <c r="D170" s="164">
        <f aca="true" t="shared" si="49" ref="D170:L170">SUM(D162:D169)</f>
        <v>0.20821676673058181</v>
      </c>
      <c r="E170" s="165">
        <f t="shared" si="49"/>
        <v>11998</v>
      </c>
      <c r="F170" s="165">
        <f t="shared" si="49"/>
        <v>98690.58999999987</v>
      </c>
      <c r="G170" s="166">
        <f t="shared" si="49"/>
        <v>0.040343860202722986</v>
      </c>
      <c r="H170" s="163">
        <f>SUM(H162:H169)</f>
        <v>2894</v>
      </c>
      <c r="I170" s="164">
        <f t="shared" si="49"/>
        <v>0.09096910068211107</v>
      </c>
      <c r="J170" s="165">
        <f t="shared" si="49"/>
        <v>4840</v>
      </c>
      <c r="K170" s="165">
        <f t="shared" si="49"/>
        <v>39249.29999999923</v>
      </c>
      <c r="L170" s="166">
        <f t="shared" si="49"/>
        <v>0.015163012243644162</v>
      </c>
      <c r="M170" s="167"/>
      <c r="N170" s="168"/>
      <c r="O170" s="165"/>
      <c r="P170" s="165"/>
      <c r="Q170" s="169"/>
      <c r="R170" s="163"/>
      <c r="S170" s="168"/>
      <c r="T170" s="165"/>
      <c r="U170" s="165"/>
      <c r="V170" s="170"/>
      <c r="W170" s="163"/>
      <c r="X170" s="168"/>
      <c r="Y170" s="165"/>
      <c r="Z170" s="165"/>
      <c r="AA170" s="170"/>
    </row>
    <row r="171" spans="1:27" ht="15">
      <c r="A171" s="36" t="s">
        <v>30</v>
      </c>
      <c r="B171" s="33"/>
      <c r="C171" s="34"/>
      <c r="D171" s="44"/>
      <c r="E171" s="33"/>
      <c r="F171" s="33"/>
      <c r="G171" s="46"/>
      <c r="H171" s="34"/>
      <c r="I171" s="33"/>
      <c r="J171" s="33"/>
      <c r="K171" s="33"/>
      <c r="L171" s="35"/>
      <c r="M171" s="33"/>
      <c r="N171" s="33"/>
      <c r="O171" s="33"/>
      <c r="P171" s="33"/>
      <c r="Q171" s="33"/>
      <c r="R171" s="34"/>
      <c r="S171" s="33"/>
      <c r="T171" s="33"/>
      <c r="U171" s="33"/>
      <c r="V171" s="35"/>
      <c r="W171" s="34"/>
      <c r="X171" s="33"/>
      <c r="Y171" s="33"/>
      <c r="Z171" s="33"/>
      <c r="AA171" s="35"/>
    </row>
    <row r="172" spans="1:27" ht="15">
      <c r="A172" s="10" t="s">
        <v>265</v>
      </c>
      <c r="B172" s="24" t="s">
        <v>203</v>
      </c>
      <c r="C172" s="20">
        <v>44</v>
      </c>
      <c r="D172" s="43">
        <f aca="true" t="shared" si="50" ref="D172:D184">C172/$C$186</f>
        <v>0.0013830823877031403</v>
      </c>
      <c r="E172" s="11">
        <v>44</v>
      </c>
      <c r="F172" s="11">
        <v>2552</v>
      </c>
      <c r="G172" s="41">
        <f aca="true" t="shared" si="51" ref="G172:G184">F172/$F$186</f>
        <v>0.001043235542895723</v>
      </c>
      <c r="H172" s="20">
        <v>26</v>
      </c>
      <c r="I172" s="43">
        <f>H172/$C$186</f>
        <v>0.0008172759563700374</v>
      </c>
      <c r="J172" s="11">
        <v>26</v>
      </c>
      <c r="K172" s="11">
        <v>1508</v>
      </c>
      <c r="L172" s="41">
        <f aca="true" t="shared" si="52" ref="L172:L184">K172/$K$186</f>
        <v>0.0005825791151285716</v>
      </c>
      <c r="M172" s="18"/>
      <c r="N172" s="12"/>
      <c r="O172" s="11"/>
      <c r="P172" s="11"/>
      <c r="Q172" s="16"/>
      <c r="R172" s="20"/>
      <c r="S172" s="12"/>
      <c r="T172" s="11"/>
      <c r="U172" s="11"/>
      <c r="V172" s="21"/>
      <c r="W172" s="20"/>
      <c r="X172" s="12"/>
      <c r="Y172" s="11"/>
      <c r="Z172" s="11"/>
      <c r="AA172" s="21"/>
    </row>
    <row r="173" spans="1:27" ht="15">
      <c r="A173" s="10" t="s">
        <v>266</v>
      </c>
      <c r="B173" s="24" t="s">
        <v>203</v>
      </c>
      <c r="C173" s="20">
        <v>4</v>
      </c>
      <c r="D173" s="43">
        <f t="shared" si="50"/>
        <v>0.0001257347625184673</v>
      </c>
      <c r="E173" s="11">
        <v>4</v>
      </c>
      <c r="F173" s="11">
        <v>232</v>
      </c>
      <c r="G173" s="41">
        <f t="shared" si="51"/>
        <v>9.483959480870208E-05</v>
      </c>
      <c r="H173" s="20">
        <v>1</v>
      </c>
      <c r="I173" s="43">
        <f aca="true" t="shared" si="53" ref="I173:I184">H173/$C$186</f>
        <v>3.1433690629616825E-05</v>
      </c>
      <c r="J173" s="11">
        <v>1</v>
      </c>
      <c r="K173" s="11">
        <v>58</v>
      </c>
      <c r="L173" s="41">
        <f t="shared" si="52"/>
        <v>2.2406889043406597E-05</v>
      </c>
      <c r="M173" s="18"/>
      <c r="N173" s="12"/>
      <c r="O173" s="11"/>
      <c r="P173" s="11"/>
      <c r="Q173" s="16"/>
      <c r="R173" s="20"/>
      <c r="S173" s="12"/>
      <c r="T173" s="11"/>
      <c r="U173" s="11"/>
      <c r="V173" s="21"/>
      <c r="W173" s="20"/>
      <c r="X173" s="12"/>
      <c r="Y173" s="11"/>
      <c r="Z173" s="11"/>
      <c r="AA173" s="21"/>
    </row>
    <row r="174" spans="1:27" ht="15">
      <c r="A174" s="10" t="s">
        <v>327</v>
      </c>
      <c r="B174" s="24" t="s">
        <v>203</v>
      </c>
      <c r="C174" s="20">
        <v>3</v>
      </c>
      <c r="D174" s="43">
        <f t="shared" si="50"/>
        <v>9.430107188885047E-05</v>
      </c>
      <c r="E174" s="11">
        <v>3</v>
      </c>
      <c r="F174" s="11">
        <v>174</v>
      </c>
      <c r="G174" s="41">
        <f t="shared" si="51"/>
        <v>7.112969610652656E-05</v>
      </c>
      <c r="H174" s="20">
        <v>0</v>
      </c>
      <c r="I174" s="43">
        <f t="shared" si="53"/>
        <v>0</v>
      </c>
      <c r="J174" s="11">
        <v>0</v>
      </c>
      <c r="K174" s="11">
        <v>0</v>
      </c>
      <c r="L174" s="41">
        <f t="shared" si="52"/>
        <v>0</v>
      </c>
      <c r="M174" s="18"/>
      <c r="N174" s="12"/>
      <c r="O174" s="11"/>
      <c r="P174" s="11"/>
      <c r="Q174" s="16"/>
      <c r="R174" s="20"/>
      <c r="S174" s="12"/>
      <c r="T174" s="11"/>
      <c r="U174" s="11"/>
      <c r="V174" s="21"/>
      <c r="W174" s="20"/>
      <c r="X174" s="12"/>
      <c r="Y174" s="11"/>
      <c r="Z174" s="11"/>
      <c r="AA174" s="21"/>
    </row>
    <row r="175" spans="1:27" ht="15">
      <c r="A175" s="10" t="s">
        <v>267</v>
      </c>
      <c r="B175" s="24" t="s">
        <v>203</v>
      </c>
      <c r="C175" s="20">
        <v>2194</v>
      </c>
      <c r="D175" s="43">
        <f t="shared" si="50"/>
        <v>0.06896551724137931</v>
      </c>
      <c r="E175" s="11">
        <v>2357</v>
      </c>
      <c r="F175" s="11">
        <v>266341</v>
      </c>
      <c r="G175" s="41">
        <f t="shared" si="51"/>
        <v>0.10887789879717466</v>
      </c>
      <c r="H175" s="20">
        <v>2009</v>
      </c>
      <c r="I175" s="43">
        <f t="shared" si="53"/>
        <v>0.0631502844749002</v>
      </c>
      <c r="J175" s="11">
        <v>2465</v>
      </c>
      <c r="K175" s="11">
        <v>278545</v>
      </c>
      <c r="L175" s="41">
        <f t="shared" si="52"/>
        <v>0.1076090846309602</v>
      </c>
      <c r="M175" s="18"/>
      <c r="N175" s="12"/>
      <c r="O175" s="11"/>
      <c r="P175" s="11"/>
      <c r="Q175" s="16"/>
      <c r="R175" s="20"/>
      <c r="S175" s="12"/>
      <c r="T175" s="11"/>
      <c r="U175" s="11"/>
      <c r="V175" s="21"/>
      <c r="W175" s="20"/>
      <c r="X175" s="12"/>
      <c r="Y175" s="11"/>
      <c r="Z175" s="11"/>
      <c r="AA175" s="21"/>
    </row>
    <row r="176" spans="1:27" ht="15">
      <c r="A176" s="10" t="s">
        <v>268</v>
      </c>
      <c r="B176" s="24" t="s">
        <v>203</v>
      </c>
      <c r="C176" s="20">
        <v>44</v>
      </c>
      <c r="D176" s="43">
        <f t="shared" si="50"/>
        <v>0.0013830823877031403</v>
      </c>
      <c r="E176" s="11">
        <v>44</v>
      </c>
      <c r="F176" s="11">
        <v>1452</v>
      </c>
      <c r="G176" s="41">
        <f t="shared" si="51"/>
        <v>0.0005935650502682561</v>
      </c>
      <c r="H176" s="20">
        <v>49</v>
      </c>
      <c r="I176" s="43">
        <f t="shared" si="53"/>
        <v>0.0015402508408512243</v>
      </c>
      <c r="J176" s="11">
        <v>53</v>
      </c>
      <c r="K176" s="11">
        <v>1749</v>
      </c>
      <c r="L176" s="41">
        <f t="shared" si="52"/>
        <v>0.0006756836023606576</v>
      </c>
      <c r="M176" s="18"/>
      <c r="N176" s="12"/>
      <c r="O176" s="11"/>
      <c r="P176" s="11"/>
      <c r="Q176" s="16"/>
      <c r="R176" s="20"/>
      <c r="S176" s="12"/>
      <c r="T176" s="11"/>
      <c r="U176" s="11"/>
      <c r="V176" s="21"/>
      <c r="W176" s="20"/>
      <c r="X176" s="12"/>
      <c r="Y176" s="11"/>
      <c r="Z176" s="11"/>
      <c r="AA176" s="21"/>
    </row>
    <row r="177" spans="1:27" ht="15">
      <c r="A177" s="10" t="s">
        <v>271</v>
      </c>
      <c r="B177" s="24" t="s">
        <v>203</v>
      </c>
      <c r="C177" s="20">
        <v>319</v>
      </c>
      <c r="D177" s="43">
        <f t="shared" si="50"/>
        <v>0.010027347310847767</v>
      </c>
      <c r="E177" s="11">
        <v>323</v>
      </c>
      <c r="F177" s="11">
        <v>36499</v>
      </c>
      <c r="G177" s="41">
        <f t="shared" si="51"/>
        <v>0.014920475736736282</v>
      </c>
      <c r="H177" s="20">
        <v>0</v>
      </c>
      <c r="I177" s="43">
        <f t="shared" si="53"/>
        <v>0</v>
      </c>
      <c r="J177" s="11">
        <v>0</v>
      </c>
      <c r="K177" s="11">
        <v>0</v>
      </c>
      <c r="L177" s="41">
        <f t="shared" si="52"/>
        <v>0</v>
      </c>
      <c r="M177" s="18"/>
      <c r="N177" s="12"/>
      <c r="O177" s="11"/>
      <c r="P177" s="11"/>
      <c r="Q177" s="16"/>
      <c r="R177" s="20"/>
      <c r="S177" s="12"/>
      <c r="T177" s="11"/>
      <c r="U177" s="11"/>
      <c r="V177" s="21"/>
      <c r="W177" s="20"/>
      <c r="X177" s="12"/>
      <c r="Y177" s="11"/>
      <c r="Z177" s="11"/>
      <c r="AA177" s="21"/>
    </row>
    <row r="178" spans="1:27" ht="15">
      <c r="A178" s="10" t="s">
        <v>328</v>
      </c>
      <c r="B178" s="24" t="s">
        <v>203</v>
      </c>
      <c r="C178" s="20">
        <v>15</v>
      </c>
      <c r="D178" s="43">
        <f t="shared" si="50"/>
        <v>0.00047150535944425235</v>
      </c>
      <c r="E178" s="11">
        <v>100</v>
      </c>
      <c r="F178" s="11">
        <v>11300</v>
      </c>
      <c r="G178" s="41">
        <f t="shared" si="51"/>
        <v>0.004619342333354886</v>
      </c>
      <c r="H178" s="20">
        <v>25</v>
      </c>
      <c r="I178" s="43">
        <f t="shared" si="53"/>
        <v>0.0007858422657404206</v>
      </c>
      <c r="J178" s="11">
        <v>67</v>
      </c>
      <c r="K178" s="11">
        <v>7571</v>
      </c>
      <c r="L178" s="41">
        <f t="shared" si="52"/>
        <v>0.0029248716715108854</v>
      </c>
      <c r="M178" s="18"/>
      <c r="N178" s="12"/>
      <c r="O178" s="11"/>
      <c r="P178" s="11"/>
      <c r="Q178" s="16"/>
      <c r="R178" s="20"/>
      <c r="S178" s="12"/>
      <c r="T178" s="11"/>
      <c r="U178" s="11"/>
      <c r="V178" s="21"/>
      <c r="W178" s="20"/>
      <c r="X178" s="12"/>
      <c r="Y178" s="11"/>
      <c r="Z178" s="11"/>
      <c r="AA178" s="21"/>
    </row>
    <row r="179" spans="1:27" ht="15">
      <c r="A179" s="10" t="s">
        <v>269</v>
      </c>
      <c r="B179" s="24" t="s">
        <v>203</v>
      </c>
      <c r="C179" s="20">
        <v>271</v>
      </c>
      <c r="D179" s="43">
        <f t="shared" si="50"/>
        <v>0.00851853016062616</v>
      </c>
      <c r="E179" s="11">
        <v>271</v>
      </c>
      <c r="F179" s="11">
        <v>34959</v>
      </c>
      <c r="G179" s="41">
        <f t="shared" si="51"/>
        <v>0.014290937047057828</v>
      </c>
      <c r="H179" s="20">
        <v>351</v>
      </c>
      <c r="I179" s="43">
        <f t="shared" si="53"/>
        <v>0.011033225410995506</v>
      </c>
      <c r="J179" s="11">
        <v>351</v>
      </c>
      <c r="K179" s="11">
        <v>45279</v>
      </c>
      <c r="L179" s="41">
        <f t="shared" si="52"/>
        <v>0.01749244015511047</v>
      </c>
      <c r="M179" s="18"/>
      <c r="N179" s="12"/>
      <c r="O179" s="11"/>
      <c r="P179" s="11"/>
      <c r="Q179" s="16"/>
      <c r="R179" s="20"/>
      <c r="S179" s="12"/>
      <c r="T179" s="11"/>
      <c r="U179" s="11"/>
      <c r="V179" s="21"/>
      <c r="W179" s="20"/>
      <c r="X179" s="12"/>
      <c r="Y179" s="11"/>
      <c r="Z179" s="11"/>
      <c r="AA179" s="21"/>
    </row>
    <row r="180" spans="1:27" ht="15">
      <c r="A180" s="10" t="s">
        <v>270</v>
      </c>
      <c r="B180" s="24" t="s">
        <v>203</v>
      </c>
      <c r="C180" s="20">
        <v>68</v>
      </c>
      <c r="D180" s="43">
        <f t="shared" si="50"/>
        <v>0.002137490962813944</v>
      </c>
      <c r="E180" s="11">
        <v>68</v>
      </c>
      <c r="F180" s="11">
        <v>3400</v>
      </c>
      <c r="G180" s="41">
        <f t="shared" si="51"/>
        <v>0.0013898906135758064</v>
      </c>
      <c r="H180" s="20">
        <v>79</v>
      </c>
      <c r="I180" s="43">
        <f t="shared" si="53"/>
        <v>0.002483261559739729</v>
      </c>
      <c r="J180" s="11">
        <v>79</v>
      </c>
      <c r="K180" s="11">
        <v>3950</v>
      </c>
      <c r="L180" s="41">
        <f t="shared" si="52"/>
        <v>0.0015259864089906218</v>
      </c>
      <c r="M180" s="18"/>
      <c r="N180" s="12"/>
      <c r="O180" s="11"/>
      <c r="P180" s="11"/>
      <c r="Q180" s="16"/>
      <c r="R180" s="20"/>
      <c r="S180" s="12"/>
      <c r="T180" s="11"/>
      <c r="U180" s="11"/>
      <c r="V180" s="21"/>
      <c r="W180" s="20"/>
      <c r="X180" s="12"/>
      <c r="Y180" s="11"/>
      <c r="Z180" s="11"/>
      <c r="AA180" s="21"/>
    </row>
    <row r="181" spans="1:27" ht="15">
      <c r="A181" s="10" t="s">
        <v>407</v>
      </c>
      <c r="B181" s="24" t="s">
        <v>203</v>
      </c>
      <c r="C181" s="20">
        <v>0</v>
      </c>
      <c r="D181" s="43">
        <f t="shared" si="50"/>
        <v>0</v>
      </c>
      <c r="E181" s="11">
        <v>0</v>
      </c>
      <c r="F181" s="11">
        <v>0</v>
      </c>
      <c r="G181" s="41">
        <f t="shared" si="51"/>
        <v>0</v>
      </c>
      <c r="H181" s="20">
        <v>1</v>
      </c>
      <c r="I181" s="43">
        <f t="shared" si="53"/>
        <v>3.1433690629616825E-05</v>
      </c>
      <c r="J181" s="11">
        <v>1</v>
      </c>
      <c r="K181" s="11">
        <v>129</v>
      </c>
      <c r="L181" s="41">
        <f t="shared" si="52"/>
        <v>4.9836011837921575E-05</v>
      </c>
      <c r="M181" s="18"/>
      <c r="N181" s="12"/>
      <c r="O181" s="11"/>
      <c r="P181" s="11"/>
      <c r="Q181" s="16"/>
      <c r="R181" s="20"/>
      <c r="S181" s="12"/>
      <c r="T181" s="11"/>
      <c r="U181" s="11"/>
      <c r="V181" s="21"/>
      <c r="W181" s="20"/>
      <c r="X181" s="12"/>
      <c r="Y181" s="11"/>
      <c r="Z181" s="11"/>
      <c r="AA181" s="21"/>
    </row>
    <row r="182" spans="1:27" ht="15">
      <c r="A182" s="10" t="s">
        <v>329</v>
      </c>
      <c r="B182" s="24" t="s">
        <v>203</v>
      </c>
      <c r="C182" s="20">
        <v>1</v>
      </c>
      <c r="D182" s="43">
        <f t="shared" si="50"/>
        <v>3.1433690629616825E-05</v>
      </c>
      <c r="E182" s="11">
        <v>1</v>
      </c>
      <c r="F182" s="11">
        <v>129</v>
      </c>
      <c r="G182" s="41">
        <f t="shared" si="51"/>
        <v>5.2734085044493834E-05</v>
      </c>
      <c r="H182" s="20">
        <v>0</v>
      </c>
      <c r="I182" s="43">
        <f t="shared" si="53"/>
        <v>0</v>
      </c>
      <c r="J182" s="11">
        <v>0</v>
      </c>
      <c r="K182" s="11">
        <v>0</v>
      </c>
      <c r="L182" s="41">
        <f t="shared" si="52"/>
        <v>0</v>
      </c>
      <c r="M182" s="18"/>
      <c r="N182" s="12"/>
      <c r="O182" s="11"/>
      <c r="P182" s="11"/>
      <c r="Q182" s="16"/>
      <c r="R182" s="20"/>
      <c r="S182" s="12"/>
      <c r="T182" s="11"/>
      <c r="U182" s="11"/>
      <c r="V182" s="21"/>
      <c r="W182" s="20"/>
      <c r="X182" s="12"/>
      <c r="Y182" s="11"/>
      <c r="Z182" s="11"/>
      <c r="AA182" s="21"/>
    </row>
    <row r="183" spans="1:27" ht="15">
      <c r="A183" s="10" t="s">
        <v>330</v>
      </c>
      <c r="B183" s="24" t="s">
        <v>203</v>
      </c>
      <c r="C183" s="20">
        <v>1</v>
      </c>
      <c r="D183" s="43">
        <f t="shared" si="50"/>
        <v>3.1433690629616825E-05</v>
      </c>
      <c r="E183" s="11">
        <v>1</v>
      </c>
      <c r="F183" s="11">
        <v>146</v>
      </c>
      <c r="G183" s="41">
        <f t="shared" si="51"/>
        <v>5.968353811237286E-05</v>
      </c>
      <c r="H183" s="20">
        <v>1</v>
      </c>
      <c r="I183" s="43">
        <f t="shared" si="53"/>
        <v>3.1433690629616825E-05</v>
      </c>
      <c r="J183" s="11">
        <v>1</v>
      </c>
      <c r="K183" s="11">
        <v>146</v>
      </c>
      <c r="L183" s="41">
        <f t="shared" si="52"/>
        <v>5.640354828167868E-05</v>
      </c>
      <c r="M183" s="18"/>
      <c r="N183" s="12"/>
      <c r="O183" s="11"/>
      <c r="P183" s="11"/>
      <c r="Q183" s="16"/>
      <c r="R183" s="20"/>
      <c r="S183" s="12"/>
      <c r="T183" s="11"/>
      <c r="U183" s="11"/>
      <c r="V183" s="21"/>
      <c r="W183" s="20"/>
      <c r="X183" s="12"/>
      <c r="Y183" s="11"/>
      <c r="Z183" s="11"/>
      <c r="AA183" s="21"/>
    </row>
    <row r="184" spans="1:27" ht="15">
      <c r="A184" s="10" t="s">
        <v>264</v>
      </c>
      <c r="B184" s="24" t="s">
        <v>203</v>
      </c>
      <c r="C184" s="20">
        <v>8</v>
      </c>
      <c r="D184" s="43">
        <f t="shared" si="50"/>
        <v>0.0002514695250369346</v>
      </c>
      <c r="E184" s="11">
        <v>8</v>
      </c>
      <c r="F184" s="11">
        <v>528</v>
      </c>
      <c r="G184" s="41">
        <f t="shared" si="51"/>
        <v>0.00021584183646118404</v>
      </c>
      <c r="H184" s="20">
        <v>10</v>
      </c>
      <c r="I184" s="43">
        <f t="shared" si="53"/>
        <v>0.00031433690629616823</v>
      </c>
      <c r="J184" s="11">
        <v>10</v>
      </c>
      <c r="K184" s="11">
        <v>660</v>
      </c>
      <c r="L184" s="41">
        <f t="shared" si="52"/>
        <v>0.0002549749442870406</v>
      </c>
      <c r="M184" s="18"/>
      <c r="N184" s="12"/>
      <c r="O184" s="11"/>
      <c r="P184" s="11"/>
      <c r="Q184" s="16"/>
      <c r="R184" s="20"/>
      <c r="S184" s="12"/>
      <c r="T184" s="11"/>
      <c r="U184" s="11"/>
      <c r="V184" s="21"/>
      <c r="W184" s="20"/>
      <c r="X184" s="12"/>
      <c r="Y184" s="11"/>
      <c r="Z184" s="11"/>
      <c r="AA184" s="21"/>
    </row>
    <row r="185" spans="1:27" ht="15">
      <c r="A185" s="161" t="s">
        <v>79</v>
      </c>
      <c r="B185" s="162"/>
      <c r="C185" s="163">
        <f>SUM(C172:C184)</f>
        <v>2972</v>
      </c>
      <c r="D185" s="164">
        <f>SUM(D172:D184)</f>
        <v>0.09342092855122121</v>
      </c>
      <c r="E185" s="165">
        <f aca="true" t="shared" si="54" ref="E185:G185">SUM(E172:E184)</f>
        <v>3224</v>
      </c>
      <c r="F185" s="165">
        <f t="shared" si="54"/>
        <v>357712</v>
      </c>
      <c r="G185" s="166">
        <f t="shared" si="54"/>
        <v>0.1462295738715967</v>
      </c>
      <c r="H185" s="163">
        <f>SUM(H172:H184)</f>
        <v>2552</v>
      </c>
      <c r="I185" s="164">
        <f>SUM(I172:I184)</f>
        <v>0.08021877848678215</v>
      </c>
      <c r="J185" s="165">
        <f aca="true" t="shared" si="55" ref="J185:L185">SUM(J172:J184)</f>
        <v>3054</v>
      </c>
      <c r="K185" s="165">
        <f t="shared" si="55"/>
        <v>339595</v>
      </c>
      <c r="L185" s="166">
        <f t="shared" si="55"/>
        <v>0.13119426697751144</v>
      </c>
      <c r="M185" s="167"/>
      <c r="N185" s="168"/>
      <c r="O185" s="165"/>
      <c r="P185" s="165"/>
      <c r="Q185" s="169"/>
      <c r="R185" s="163"/>
      <c r="S185" s="168"/>
      <c r="T185" s="165"/>
      <c r="U185" s="165"/>
      <c r="V185" s="170"/>
      <c r="W185" s="163"/>
      <c r="X185" s="168"/>
      <c r="Y185" s="165"/>
      <c r="Z185" s="165"/>
      <c r="AA185" s="170"/>
    </row>
    <row r="186" spans="1:27" ht="15">
      <c r="A186" s="36" t="s">
        <v>293</v>
      </c>
      <c r="B186" s="33"/>
      <c r="C186" s="113">
        <f aca="true" t="shared" si="56" ref="C186:L186">SUM(C67,C64,C170,C185,C32,C35,C41,C27,C9,C75,C71,C160,C95,C110,C149)</f>
        <v>31813</v>
      </c>
      <c r="D186" s="114">
        <f t="shared" si="56"/>
        <v>0.9999999999999999</v>
      </c>
      <c r="E186" s="115">
        <f t="shared" si="56"/>
        <v>238696.476</v>
      </c>
      <c r="F186" s="115">
        <f t="shared" si="56"/>
        <v>2446235.672642421</v>
      </c>
      <c r="G186" s="116">
        <f t="shared" si="56"/>
        <v>0.9999999999999998</v>
      </c>
      <c r="H186" s="113">
        <f t="shared" si="56"/>
        <v>17246</v>
      </c>
      <c r="I186" s="114">
        <f t="shared" si="56"/>
        <v>0.3098802354322707</v>
      </c>
      <c r="J186" s="115">
        <f t="shared" si="56"/>
        <v>119983.10000000002</v>
      </c>
      <c r="K186" s="115">
        <f t="shared" si="56"/>
        <v>2588489.6331499866</v>
      </c>
      <c r="L186" s="116">
        <f t="shared" si="56"/>
        <v>1</v>
      </c>
      <c r="M186" s="37"/>
      <c r="N186" s="38"/>
      <c r="O186" s="39"/>
      <c r="P186" s="39"/>
      <c r="Q186" s="38"/>
      <c r="R186" s="37"/>
      <c r="S186" s="38"/>
      <c r="T186" s="39"/>
      <c r="U186" s="39"/>
      <c r="V186" s="38"/>
      <c r="W186" s="37"/>
      <c r="X186" s="38"/>
      <c r="Y186" s="39"/>
      <c r="Z186" s="39"/>
      <c r="AA186" s="38"/>
    </row>
  </sheetData>
  <mergeCells count="5">
    <mergeCell ref="M4:Q4"/>
    <mergeCell ref="R4:V4"/>
    <mergeCell ref="W4:AA4"/>
    <mergeCell ref="H4:L4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6ADA-C278-48B5-8960-98D87DAF1D8B}">
  <sheetPr>
    <tabColor theme="9" tint="0.7999799847602844"/>
  </sheetPr>
  <dimension ref="A3:AA95"/>
  <sheetViews>
    <sheetView zoomScale="85" zoomScaleNormal="85" workbookViewId="0" topLeftCell="A1">
      <selection activeCell="E89" sqref="E89"/>
    </sheetView>
  </sheetViews>
  <sheetFormatPr defaultColWidth="9.140625" defaultRowHeight="15"/>
  <cols>
    <col min="1" max="1" width="35.57421875" style="1" customWidth="1"/>
    <col min="2" max="2" width="35.421875" style="1" customWidth="1"/>
    <col min="3" max="27" width="17.7109375" style="1" customWidth="1"/>
    <col min="28" max="16384" width="9.140625" style="1" customWidth="1"/>
  </cols>
  <sheetData>
    <row r="3" spans="1:27" ht="15">
      <c r="A3" s="40" t="s">
        <v>342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3:27" ht="15">
      <c r="C4" s="209">
        <v>2021</v>
      </c>
      <c r="D4" s="210"/>
      <c r="E4" s="210"/>
      <c r="F4" s="210"/>
      <c r="G4" s="211"/>
      <c r="H4" s="209">
        <v>2022</v>
      </c>
      <c r="I4" s="210"/>
      <c r="J4" s="210"/>
      <c r="K4" s="210"/>
      <c r="L4" s="211"/>
      <c r="M4" s="209">
        <v>2023</v>
      </c>
      <c r="N4" s="210"/>
      <c r="O4" s="210"/>
      <c r="P4" s="210"/>
      <c r="Q4" s="211"/>
      <c r="R4" s="209">
        <v>2024</v>
      </c>
      <c r="S4" s="210"/>
      <c r="T4" s="210"/>
      <c r="U4" s="210"/>
      <c r="V4" s="211"/>
      <c r="W4" s="209">
        <v>2025</v>
      </c>
      <c r="X4" s="210"/>
      <c r="Y4" s="210"/>
      <c r="Z4" s="210"/>
      <c r="AA4" s="211"/>
    </row>
    <row r="5" spans="1:27" ht="30">
      <c r="A5" s="219"/>
      <c r="B5" s="220"/>
      <c r="C5" s="29" t="s">
        <v>292</v>
      </c>
      <c r="D5" s="30" t="s">
        <v>291</v>
      </c>
      <c r="E5" s="30" t="s">
        <v>199</v>
      </c>
      <c r="F5" s="27" t="s">
        <v>200</v>
      </c>
      <c r="G5" s="31" t="s">
        <v>201</v>
      </c>
      <c r="H5" s="29" t="s">
        <v>292</v>
      </c>
      <c r="I5" s="30" t="s">
        <v>291</v>
      </c>
      <c r="J5" s="30" t="s">
        <v>199</v>
      </c>
      <c r="K5" s="27" t="s">
        <v>200</v>
      </c>
      <c r="L5" s="31" t="s">
        <v>201</v>
      </c>
      <c r="M5" s="32" t="s">
        <v>292</v>
      </c>
      <c r="N5" s="30" t="s">
        <v>291</v>
      </c>
      <c r="O5" s="30" t="s">
        <v>199</v>
      </c>
      <c r="P5" s="27" t="s">
        <v>200</v>
      </c>
      <c r="Q5" s="28" t="s">
        <v>201</v>
      </c>
      <c r="R5" s="29" t="s">
        <v>292</v>
      </c>
      <c r="S5" s="30" t="s">
        <v>291</v>
      </c>
      <c r="T5" s="30" t="s">
        <v>199</v>
      </c>
      <c r="U5" s="27" t="s">
        <v>200</v>
      </c>
      <c r="V5" s="31" t="s">
        <v>201</v>
      </c>
      <c r="W5" s="29" t="s">
        <v>292</v>
      </c>
      <c r="X5" s="30" t="s">
        <v>291</v>
      </c>
      <c r="Y5" s="30" t="s">
        <v>199</v>
      </c>
      <c r="Z5" s="27" t="s">
        <v>200</v>
      </c>
      <c r="AA5" s="31" t="s">
        <v>201</v>
      </c>
    </row>
    <row r="6" spans="1:27" ht="15">
      <c r="A6" s="216" t="s">
        <v>80</v>
      </c>
      <c r="B6" s="217"/>
      <c r="C6" s="34"/>
      <c r="D6" s="33"/>
      <c r="E6" s="33"/>
      <c r="F6" s="33"/>
      <c r="G6" s="35"/>
      <c r="H6" s="34"/>
      <c r="I6" s="33"/>
      <c r="J6" s="33"/>
      <c r="K6" s="33"/>
      <c r="L6" s="35"/>
      <c r="M6" s="33"/>
      <c r="N6" s="33"/>
      <c r="O6" s="33"/>
      <c r="P6" s="33"/>
      <c r="Q6" s="33"/>
      <c r="R6" s="34"/>
      <c r="S6" s="33"/>
      <c r="T6" s="33"/>
      <c r="U6" s="33"/>
      <c r="V6" s="35"/>
      <c r="W6" s="34"/>
      <c r="X6" s="33"/>
      <c r="Y6" s="33"/>
      <c r="Z6" s="33"/>
      <c r="AA6" s="35"/>
    </row>
    <row r="7" spans="1:27" ht="15">
      <c r="A7" s="212" t="s">
        <v>125</v>
      </c>
      <c r="B7" s="213"/>
      <c r="C7" s="20">
        <v>26</v>
      </c>
      <c r="D7" s="43">
        <f aca="true" t="shared" si="0" ref="D7:D21">C7/$C$51</f>
        <v>0.0008172759563700374</v>
      </c>
      <c r="E7" s="50">
        <v>31</v>
      </c>
      <c r="F7" s="50">
        <v>211.85199999999992</v>
      </c>
      <c r="G7" s="41">
        <f aca="true" t="shared" si="1" ref="G7:G21">F7/$F$51</f>
        <v>8.66032665491948E-05</v>
      </c>
      <c r="H7" s="20">
        <v>20</v>
      </c>
      <c r="I7" s="43">
        <f>H7/$H$51</f>
        <v>0.0011596892032935174</v>
      </c>
      <c r="J7" s="50">
        <v>23</v>
      </c>
      <c r="K7" s="50">
        <v>154.238</v>
      </c>
      <c r="L7" s="41">
        <f>K7/$K$51</f>
        <v>5.958609917718863E-05</v>
      </c>
      <c r="M7" s="18"/>
      <c r="N7" s="12"/>
      <c r="O7" s="11"/>
      <c r="P7" s="11"/>
      <c r="Q7" s="16"/>
      <c r="R7" s="20"/>
      <c r="S7" s="12"/>
      <c r="T7" s="11"/>
      <c r="U7" s="11"/>
      <c r="V7" s="21"/>
      <c r="W7" s="20"/>
      <c r="X7" s="12"/>
      <c r="Y7" s="11"/>
      <c r="Z7" s="11"/>
      <c r="AA7" s="21"/>
    </row>
    <row r="8" spans="1:27" ht="15">
      <c r="A8" s="212" t="s">
        <v>344</v>
      </c>
      <c r="B8" s="213"/>
      <c r="C8" s="20">
        <v>963</v>
      </c>
      <c r="D8" s="43">
        <f t="shared" si="0"/>
        <v>0.030270644076321</v>
      </c>
      <c r="E8" s="50">
        <v>28185</v>
      </c>
      <c r="F8" s="50">
        <v>835470.6410999991</v>
      </c>
      <c r="G8" s="41">
        <f t="shared" si="1"/>
        <v>0.341533177053839</v>
      </c>
      <c r="H8" s="20">
        <v>835</v>
      </c>
      <c r="I8" s="43">
        <f aca="true" t="shared" si="2" ref="I8:I21">H8/$H$51</f>
        <v>0.048417024237504346</v>
      </c>
      <c r="J8" s="50">
        <v>37142</v>
      </c>
      <c r="K8" s="50">
        <v>1071266.6862880003</v>
      </c>
      <c r="L8" s="41">
        <f aca="true" t="shared" si="3" ref="L8:L21">K8/$K$51</f>
        <v>0.4138578237164318</v>
      </c>
      <c r="M8" s="18"/>
      <c r="N8" s="12"/>
      <c r="O8" s="11"/>
      <c r="P8" s="11"/>
      <c r="Q8" s="16"/>
      <c r="R8" s="20"/>
      <c r="S8" s="12"/>
      <c r="T8" s="11"/>
      <c r="U8" s="11"/>
      <c r="V8" s="21"/>
      <c r="W8" s="20"/>
      <c r="X8" s="12"/>
      <c r="Y8" s="11"/>
      <c r="Z8" s="11"/>
      <c r="AA8" s="21"/>
    </row>
    <row r="9" spans="1:27" ht="15">
      <c r="A9" s="212" t="s">
        <v>69</v>
      </c>
      <c r="B9" s="213"/>
      <c r="C9" s="20">
        <v>5</v>
      </c>
      <c r="D9" s="43">
        <f t="shared" si="0"/>
        <v>0.00015716845314808412</v>
      </c>
      <c r="E9" s="50">
        <v>5</v>
      </c>
      <c r="F9" s="50">
        <v>465.3</v>
      </c>
      <c r="G9" s="41">
        <f t="shared" si="1"/>
        <v>0.0001902106183814189</v>
      </c>
      <c r="H9" s="20">
        <v>150</v>
      </c>
      <c r="I9" s="43">
        <f t="shared" si="2"/>
        <v>0.00869766902470138</v>
      </c>
      <c r="J9" s="50">
        <v>150</v>
      </c>
      <c r="K9" s="50">
        <v>15337.499999999964</v>
      </c>
      <c r="L9" s="41">
        <f t="shared" si="3"/>
        <v>0.005925270012124953</v>
      </c>
      <c r="M9" s="18"/>
      <c r="N9" s="12"/>
      <c r="O9" s="11"/>
      <c r="P9" s="11"/>
      <c r="Q9" s="16"/>
      <c r="R9" s="20"/>
      <c r="S9" s="12"/>
      <c r="T9" s="11"/>
      <c r="U9" s="11"/>
      <c r="V9" s="21"/>
      <c r="W9" s="20"/>
      <c r="X9" s="12"/>
      <c r="Y9" s="11"/>
      <c r="Z9" s="11"/>
      <c r="AA9" s="21"/>
    </row>
    <row r="10" spans="1:27" ht="15">
      <c r="A10" s="212" t="s">
        <v>63</v>
      </c>
      <c r="B10" s="213"/>
      <c r="C10" s="20">
        <v>4</v>
      </c>
      <c r="D10" s="43">
        <f t="shared" si="0"/>
        <v>0.0001257347625184673</v>
      </c>
      <c r="E10" s="50">
        <v>10.476</v>
      </c>
      <c r="F10" s="50">
        <v>1034.375</v>
      </c>
      <c r="G10" s="41">
        <f t="shared" si="1"/>
        <v>0.00042284355982867</v>
      </c>
      <c r="H10" s="20">
        <v>0</v>
      </c>
      <c r="I10" s="43">
        <f t="shared" si="2"/>
        <v>0</v>
      </c>
      <c r="J10" s="50">
        <v>0</v>
      </c>
      <c r="K10" s="50">
        <v>0</v>
      </c>
      <c r="L10" s="41">
        <f t="shared" si="3"/>
        <v>0</v>
      </c>
      <c r="M10" s="18"/>
      <c r="N10" s="12"/>
      <c r="O10" s="11"/>
      <c r="P10" s="11"/>
      <c r="Q10" s="16"/>
      <c r="R10" s="20"/>
      <c r="S10" s="12"/>
      <c r="T10" s="11"/>
      <c r="U10" s="11"/>
      <c r="V10" s="21"/>
      <c r="W10" s="20"/>
      <c r="X10" s="12"/>
      <c r="Y10" s="11"/>
      <c r="Z10" s="11"/>
      <c r="AA10" s="21"/>
    </row>
    <row r="11" spans="1:27" ht="15">
      <c r="A11" s="212" t="s">
        <v>21</v>
      </c>
      <c r="B11" s="213"/>
      <c r="C11" s="20">
        <v>2635</v>
      </c>
      <c r="D11" s="43">
        <f t="shared" si="0"/>
        <v>0.08282777480904033</v>
      </c>
      <c r="E11" s="50">
        <v>4678</v>
      </c>
      <c r="F11" s="50">
        <v>593493.5</v>
      </c>
      <c r="G11" s="41">
        <f t="shared" si="1"/>
        <v>0.24261501319654552</v>
      </c>
      <c r="H11" s="20">
        <v>4034</v>
      </c>
      <c r="I11" s="43">
        <f t="shared" si="2"/>
        <v>0.23390931230430245</v>
      </c>
      <c r="J11" s="50">
        <v>6631</v>
      </c>
      <c r="K11" s="50">
        <v>645828.3999999902</v>
      </c>
      <c r="L11" s="41">
        <f t="shared" si="3"/>
        <v>0.24950009137725118</v>
      </c>
      <c r="M11" s="18"/>
      <c r="N11" s="12"/>
      <c r="O11" s="11"/>
      <c r="P11" s="11"/>
      <c r="Q11" s="16"/>
      <c r="R11" s="20"/>
      <c r="S11" s="12"/>
      <c r="T11" s="11"/>
      <c r="U11" s="11"/>
      <c r="V11" s="21"/>
      <c r="W11" s="20"/>
      <c r="X11" s="12"/>
      <c r="Y11" s="11"/>
      <c r="Z11" s="11"/>
      <c r="AA11" s="21"/>
    </row>
    <row r="12" spans="1:27" ht="15">
      <c r="A12" s="212" t="s">
        <v>40</v>
      </c>
      <c r="B12" s="213"/>
      <c r="C12" s="20">
        <v>10017</v>
      </c>
      <c r="D12" s="43">
        <f t="shared" si="0"/>
        <v>0.31487127903687173</v>
      </c>
      <c r="E12" s="50">
        <v>96094</v>
      </c>
      <c r="F12" s="50">
        <v>91237.82799999537</v>
      </c>
      <c r="G12" s="41">
        <f t="shared" si="1"/>
        <v>0.03729723551183463</v>
      </c>
      <c r="H12" s="20">
        <v>3526</v>
      </c>
      <c r="I12" s="43">
        <f t="shared" si="2"/>
        <v>0.2044532065406471</v>
      </c>
      <c r="J12" s="50">
        <v>27210</v>
      </c>
      <c r="K12" s="50">
        <v>21677.865000000496</v>
      </c>
      <c r="L12" s="41">
        <f t="shared" si="3"/>
        <v>0.008374715788844097</v>
      </c>
      <c r="M12" s="18"/>
      <c r="N12" s="12"/>
      <c r="O12" s="11"/>
      <c r="P12" s="11"/>
      <c r="Q12" s="16"/>
      <c r="R12" s="20"/>
      <c r="S12" s="12"/>
      <c r="T12" s="11"/>
      <c r="U12" s="11"/>
      <c r="V12" s="21"/>
      <c r="W12" s="20"/>
      <c r="X12" s="12"/>
      <c r="Y12" s="11"/>
      <c r="Z12" s="11"/>
      <c r="AA12" s="21"/>
    </row>
    <row r="13" spans="1:27" ht="15">
      <c r="A13" s="212" t="s">
        <v>49</v>
      </c>
      <c r="B13" s="213"/>
      <c r="C13" s="20">
        <v>3307</v>
      </c>
      <c r="D13" s="43">
        <f t="shared" si="0"/>
        <v>0.10395121491214283</v>
      </c>
      <c r="E13" s="50">
        <v>5939</v>
      </c>
      <c r="F13" s="50">
        <v>20192.60000000018</v>
      </c>
      <c r="G13" s="41">
        <f t="shared" si="1"/>
        <v>0.008254560354026807</v>
      </c>
      <c r="H13" s="20">
        <v>665</v>
      </c>
      <c r="I13" s="43">
        <f t="shared" si="2"/>
        <v>0.03855966600950945</v>
      </c>
      <c r="J13" s="50">
        <v>1031</v>
      </c>
      <c r="K13" s="50">
        <v>1752.700000000019</v>
      </c>
      <c r="L13" s="41">
        <f t="shared" si="3"/>
        <v>0.0006771130073513638</v>
      </c>
      <c r="M13" s="18"/>
      <c r="N13" s="12"/>
      <c r="O13" s="11"/>
      <c r="P13" s="11"/>
      <c r="Q13" s="16"/>
      <c r="R13" s="20"/>
      <c r="S13" s="12"/>
      <c r="T13" s="11"/>
      <c r="U13" s="11"/>
      <c r="V13" s="21"/>
      <c r="W13" s="20"/>
      <c r="X13" s="12"/>
      <c r="Y13" s="11"/>
      <c r="Z13" s="11"/>
      <c r="AA13" s="21"/>
    </row>
    <row r="14" spans="1:27" ht="15">
      <c r="A14" s="212" t="s">
        <v>13</v>
      </c>
      <c r="B14" s="213"/>
      <c r="C14" s="20">
        <v>378</v>
      </c>
      <c r="D14" s="43">
        <f t="shared" si="0"/>
        <v>0.011881935057995159</v>
      </c>
      <c r="E14" s="50">
        <v>47384</v>
      </c>
      <c r="F14" s="50">
        <v>67147.47600000004</v>
      </c>
      <c r="G14" s="41">
        <f t="shared" si="1"/>
        <v>0.027449307828737352</v>
      </c>
      <c r="H14" s="20">
        <v>190</v>
      </c>
      <c r="I14" s="43">
        <f t="shared" si="2"/>
        <v>0.011017047431288415</v>
      </c>
      <c r="J14" s="50">
        <v>27276</v>
      </c>
      <c r="K14" s="50">
        <v>38429.664</v>
      </c>
      <c r="L14" s="41">
        <f t="shared" si="3"/>
        <v>0.014846365814196473</v>
      </c>
      <c r="M14" s="18"/>
      <c r="N14" s="12"/>
      <c r="O14" s="11"/>
      <c r="P14" s="11"/>
      <c r="Q14" s="16"/>
      <c r="R14" s="20"/>
      <c r="S14" s="12"/>
      <c r="T14" s="11"/>
      <c r="U14" s="11"/>
      <c r="V14" s="21"/>
      <c r="W14" s="20"/>
      <c r="X14" s="12"/>
      <c r="Y14" s="11"/>
      <c r="Z14" s="11"/>
      <c r="AA14" s="21"/>
    </row>
    <row r="15" spans="1:27" ht="15">
      <c r="A15" s="212" t="s">
        <v>124</v>
      </c>
      <c r="B15" s="213"/>
      <c r="C15" s="20">
        <v>12</v>
      </c>
      <c r="D15" s="43">
        <f t="shared" si="0"/>
        <v>0.00037720428755540187</v>
      </c>
      <c r="E15" s="50">
        <v>1715</v>
      </c>
      <c r="F15" s="50">
        <v>2234.1749999999997</v>
      </c>
      <c r="G15" s="41">
        <f t="shared" si="1"/>
        <v>0.000913311429878157</v>
      </c>
      <c r="H15" s="20">
        <v>14</v>
      </c>
      <c r="I15" s="43">
        <f t="shared" si="2"/>
        <v>0.0008117824423054622</v>
      </c>
      <c r="J15" s="50">
        <v>1810</v>
      </c>
      <c r="K15" s="50">
        <v>1794.9480000000003</v>
      </c>
      <c r="L15" s="41">
        <f t="shared" si="3"/>
        <v>0.0006934344943911124</v>
      </c>
      <c r="M15" s="18"/>
      <c r="N15" s="12"/>
      <c r="O15" s="11"/>
      <c r="P15" s="11"/>
      <c r="Q15" s="16"/>
      <c r="R15" s="20"/>
      <c r="S15" s="12"/>
      <c r="T15" s="11"/>
      <c r="U15" s="11"/>
      <c r="V15" s="21"/>
      <c r="W15" s="20"/>
      <c r="X15" s="12"/>
      <c r="Y15" s="11"/>
      <c r="Z15" s="11"/>
      <c r="AA15" s="21"/>
    </row>
    <row r="16" spans="1:27" ht="15">
      <c r="A16" s="212" t="s">
        <v>128</v>
      </c>
      <c r="B16" s="213"/>
      <c r="C16" s="20">
        <v>270</v>
      </c>
      <c r="D16" s="43">
        <f t="shared" si="0"/>
        <v>0.008487096469996543</v>
      </c>
      <c r="E16" s="50">
        <v>270</v>
      </c>
      <c r="F16" s="50">
        <v>13083.439999999957</v>
      </c>
      <c r="G16" s="41">
        <f t="shared" si="1"/>
        <v>0.005348397190965362</v>
      </c>
      <c r="H16" s="20">
        <v>566</v>
      </c>
      <c r="I16" s="43">
        <f t="shared" si="2"/>
        <v>0.03281920445320654</v>
      </c>
      <c r="J16" s="50">
        <v>567</v>
      </c>
      <c r="K16" s="50">
        <v>29177.79999999998</v>
      </c>
      <c r="L16" s="41">
        <f t="shared" si="3"/>
        <v>0.011272133226391508</v>
      </c>
      <c r="M16" s="18"/>
      <c r="N16" s="12"/>
      <c r="O16" s="11"/>
      <c r="P16" s="11"/>
      <c r="Q16" s="16"/>
      <c r="R16" s="20"/>
      <c r="S16" s="12"/>
      <c r="T16" s="11"/>
      <c r="U16" s="11"/>
      <c r="V16" s="21"/>
      <c r="W16" s="20"/>
      <c r="X16" s="12"/>
      <c r="Y16" s="11"/>
      <c r="Z16" s="11"/>
      <c r="AA16" s="21"/>
    </row>
    <row r="17" spans="1:27" ht="15">
      <c r="A17" s="212" t="s">
        <v>127</v>
      </c>
      <c r="B17" s="213"/>
      <c r="C17" s="20">
        <v>10</v>
      </c>
      <c r="D17" s="43">
        <f t="shared" si="0"/>
        <v>0.00031433690629616823</v>
      </c>
      <c r="E17" s="50">
        <v>10</v>
      </c>
      <c r="F17" s="50">
        <v>131.2</v>
      </c>
      <c r="G17" s="41">
        <f t="shared" si="1"/>
        <v>5.363342602974888E-05</v>
      </c>
      <c r="H17" s="20">
        <v>29</v>
      </c>
      <c r="I17" s="43">
        <f t="shared" si="2"/>
        <v>0.0016815493447756</v>
      </c>
      <c r="J17" s="50">
        <v>29</v>
      </c>
      <c r="K17" s="50">
        <v>413.60000000000014</v>
      </c>
      <c r="L17" s="41">
        <f t="shared" si="3"/>
        <v>0.00015978429841987854</v>
      </c>
      <c r="M17" s="18"/>
      <c r="N17" s="12"/>
      <c r="O17" s="11"/>
      <c r="P17" s="11"/>
      <c r="Q17" s="16"/>
      <c r="R17" s="20"/>
      <c r="S17" s="12"/>
      <c r="T17" s="11"/>
      <c r="U17" s="11"/>
      <c r="V17" s="21"/>
      <c r="W17" s="20"/>
      <c r="X17" s="12"/>
      <c r="Y17" s="11"/>
      <c r="Z17" s="11"/>
      <c r="AA17" s="21"/>
    </row>
    <row r="18" spans="1:27" ht="15">
      <c r="A18" s="212" t="s">
        <v>53</v>
      </c>
      <c r="B18" s="213"/>
      <c r="C18" s="20">
        <v>170</v>
      </c>
      <c r="D18" s="43">
        <f t="shared" si="0"/>
        <v>0.00534372740703486</v>
      </c>
      <c r="E18" s="50">
        <v>170</v>
      </c>
      <c r="F18" s="50">
        <v>3479.599999999997</v>
      </c>
      <c r="G18" s="41">
        <f t="shared" si="1"/>
        <v>0.0014224304055877597</v>
      </c>
      <c r="H18" s="20">
        <v>324</v>
      </c>
      <c r="I18" s="43">
        <f t="shared" si="2"/>
        <v>0.01878696509335498</v>
      </c>
      <c r="J18" s="50">
        <v>324</v>
      </c>
      <c r="K18" s="50">
        <v>7524.0000000000055</v>
      </c>
      <c r="L18" s="41">
        <f t="shared" si="3"/>
        <v>0.00290671436487226</v>
      </c>
      <c r="M18" s="18"/>
      <c r="N18" s="12"/>
      <c r="O18" s="11"/>
      <c r="P18" s="11"/>
      <c r="Q18" s="16"/>
      <c r="R18" s="20"/>
      <c r="S18" s="12"/>
      <c r="T18" s="11"/>
      <c r="U18" s="11"/>
      <c r="V18" s="21"/>
      <c r="W18" s="20"/>
      <c r="X18" s="12"/>
      <c r="Y18" s="11"/>
      <c r="Z18" s="11"/>
      <c r="AA18" s="21"/>
    </row>
    <row r="19" spans="1:27" ht="15">
      <c r="A19" s="212" t="s">
        <v>129</v>
      </c>
      <c r="B19" s="213"/>
      <c r="C19" s="20">
        <v>960</v>
      </c>
      <c r="D19" s="43">
        <f t="shared" si="0"/>
        <v>0.03017634300443215</v>
      </c>
      <c r="E19" s="50">
        <v>1259</v>
      </c>
      <c r="F19" s="50">
        <v>25116.600000000097</v>
      </c>
      <c r="G19" s="41">
        <f t="shared" si="1"/>
        <v>0.010267448995570092</v>
      </c>
      <c r="H19" s="20">
        <v>835</v>
      </c>
      <c r="I19" s="43">
        <f t="shared" si="2"/>
        <v>0.048417024237504346</v>
      </c>
      <c r="J19" s="50">
        <v>1075</v>
      </c>
      <c r="K19" s="50">
        <v>22294.600000000053</v>
      </c>
      <c r="L19" s="41">
        <f t="shared" si="3"/>
        <v>0.008612976352881604</v>
      </c>
      <c r="M19" s="18"/>
      <c r="N19" s="12"/>
      <c r="O19" s="11"/>
      <c r="P19" s="11"/>
      <c r="Q19" s="16"/>
      <c r="R19" s="20"/>
      <c r="S19" s="12"/>
      <c r="T19" s="11"/>
      <c r="U19" s="11"/>
      <c r="V19" s="21"/>
      <c r="W19" s="20"/>
      <c r="X19" s="12"/>
      <c r="Y19" s="11"/>
      <c r="Z19" s="11"/>
      <c r="AA19" s="21"/>
    </row>
    <row r="20" spans="1:27" ht="15">
      <c r="A20" s="212" t="s">
        <v>32</v>
      </c>
      <c r="B20" s="213"/>
      <c r="C20" s="20">
        <v>5391</v>
      </c>
      <c r="D20" s="43">
        <f t="shared" si="0"/>
        <v>0.16945902618426428</v>
      </c>
      <c r="E20" s="50">
        <v>7666</v>
      </c>
      <c r="F20" s="50">
        <v>58443.67000000092</v>
      </c>
      <c r="G20" s="41">
        <f t="shared" si="1"/>
        <v>0.023891267163506886</v>
      </c>
      <c r="H20" s="20">
        <v>2837</v>
      </c>
      <c r="I20" s="43">
        <f t="shared" si="2"/>
        <v>0.16450191348718543</v>
      </c>
      <c r="J20" s="50">
        <v>4658</v>
      </c>
      <c r="K20" s="50">
        <v>37552.52000000005</v>
      </c>
      <c r="L20" s="41">
        <f t="shared" si="3"/>
        <v>0.014507502567936323</v>
      </c>
      <c r="M20" s="18"/>
      <c r="N20" s="12"/>
      <c r="O20" s="11"/>
      <c r="P20" s="11"/>
      <c r="Q20" s="16"/>
      <c r="R20" s="20"/>
      <c r="S20" s="12"/>
      <c r="T20" s="11"/>
      <c r="U20" s="11"/>
      <c r="V20" s="21"/>
      <c r="W20" s="20"/>
      <c r="X20" s="12"/>
      <c r="Y20" s="11"/>
      <c r="Z20" s="11"/>
      <c r="AA20" s="21"/>
    </row>
    <row r="21" spans="1:27" ht="15">
      <c r="A21" s="212" t="s">
        <v>30</v>
      </c>
      <c r="B21" s="213"/>
      <c r="C21" s="20">
        <v>1634</v>
      </c>
      <c r="D21" s="43">
        <f t="shared" si="0"/>
        <v>0.05136265048879389</v>
      </c>
      <c r="E21" s="50">
        <v>1680</v>
      </c>
      <c r="F21" s="50">
        <v>182838</v>
      </c>
      <c r="G21" s="41">
        <f t="shared" si="1"/>
        <v>0.07474259411910997</v>
      </c>
      <c r="H21" s="20">
        <v>1625</v>
      </c>
      <c r="I21" s="43">
        <f t="shared" si="2"/>
        <v>0.09422474776759829</v>
      </c>
      <c r="J21" s="50">
        <v>1852</v>
      </c>
      <c r="K21" s="50">
        <v>203557</v>
      </c>
      <c r="L21" s="41">
        <f t="shared" si="3"/>
        <v>0.0786392950518743</v>
      </c>
      <c r="M21" s="18"/>
      <c r="N21" s="12"/>
      <c r="O21" s="11"/>
      <c r="P21" s="11"/>
      <c r="Q21" s="16"/>
      <c r="R21" s="20"/>
      <c r="S21" s="12"/>
      <c r="T21" s="11"/>
      <c r="U21" s="11"/>
      <c r="V21" s="21"/>
      <c r="W21" s="20"/>
      <c r="X21" s="12"/>
      <c r="Y21" s="11"/>
      <c r="Z21" s="11"/>
      <c r="AA21" s="21"/>
    </row>
    <row r="22" spans="1:27" ht="15">
      <c r="A22" s="214" t="s">
        <v>79</v>
      </c>
      <c r="B22" s="215"/>
      <c r="C22" s="22">
        <f>SUM(C7:C21)</f>
        <v>25782</v>
      </c>
      <c r="D22" s="51">
        <f aca="true" t="shared" si="4" ref="D22:L22">SUM(D7:D21)</f>
        <v>0.8104234118127809</v>
      </c>
      <c r="E22" s="14">
        <f t="shared" si="4"/>
        <v>195096.476</v>
      </c>
      <c r="F22" s="14">
        <f t="shared" si="4"/>
        <v>1894580.2570999954</v>
      </c>
      <c r="G22" s="42">
        <f t="shared" si="4"/>
        <v>0.7744880341203906</v>
      </c>
      <c r="H22" s="22">
        <f>SUM(H7:H21)</f>
        <v>15650</v>
      </c>
      <c r="I22" s="51">
        <f t="shared" si="4"/>
        <v>0.9074568015771773</v>
      </c>
      <c r="J22" s="14">
        <f t="shared" si="4"/>
        <v>109778</v>
      </c>
      <c r="K22" s="14">
        <f t="shared" si="4"/>
        <v>2096761.5212879914</v>
      </c>
      <c r="L22" s="42">
        <f t="shared" si="4"/>
        <v>0.810032806172144</v>
      </c>
      <c r="M22" s="19"/>
      <c r="N22" s="12"/>
      <c r="O22" s="14"/>
      <c r="P22" s="14"/>
      <c r="Q22" s="17"/>
      <c r="R22" s="22"/>
      <c r="S22" s="12"/>
      <c r="T22" s="14"/>
      <c r="U22" s="14"/>
      <c r="V22" s="23"/>
      <c r="W22" s="22"/>
      <c r="X22" s="12"/>
      <c r="Y22" s="14"/>
      <c r="Z22" s="14"/>
      <c r="AA22" s="23"/>
    </row>
    <row r="23" spans="1:27" ht="15">
      <c r="A23" s="216" t="s">
        <v>81</v>
      </c>
      <c r="B23" s="217"/>
      <c r="C23" s="34"/>
      <c r="D23" s="44"/>
      <c r="E23" s="33"/>
      <c r="F23" s="33"/>
      <c r="G23" s="46"/>
      <c r="H23" s="34"/>
      <c r="I23" s="33"/>
      <c r="J23" s="33"/>
      <c r="K23" s="33"/>
      <c r="L23" s="35"/>
      <c r="M23" s="33"/>
      <c r="N23" s="33"/>
      <c r="O23" s="33"/>
      <c r="P23" s="33"/>
      <c r="Q23" s="33"/>
      <c r="R23" s="34"/>
      <c r="S23" s="33"/>
      <c r="T23" s="33"/>
      <c r="U23" s="33"/>
      <c r="V23" s="35"/>
      <c r="W23" s="34"/>
      <c r="X23" s="33"/>
      <c r="Y23" s="33"/>
      <c r="Z23" s="33"/>
      <c r="AA23" s="35"/>
    </row>
    <row r="24" spans="1:27" ht="15">
      <c r="A24" s="212" t="s">
        <v>344</v>
      </c>
      <c r="B24" s="213"/>
      <c r="C24" s="20">
        <v>455</v>
      </c>
      <c r="D24" s="43">
        <f aca="true" t="shared" si="5" ref="D24:D36">C24/$C$51</f>
        <v>0.014302329236475654</v>
      </c>
      <c r="E24" s="50">
        <v>9471</v>
      </c>
      <c r="F24" s="50">
        <v>186045.21401041994</v>
      </c>
      <c r="G24" s="41">
        <f aca="true" t="shared" si="6" ref="G24:G36">F24/$F$51</f>
        <v>0.07605367548640746</v>
      </c>
      <c r="H24" s="20">
        <v>187</v>
      </c>
      <c r="I24" s="43">
        <f>H24/$H$51</f>
        <v>0.010843094050794387</v>
      </c>
      <c r="J24" s="50">
        <v>4240</v>
      </c>
      <c r="K24" s="50">
        <v>144424.25950199986</v>
      </c>
      <c r="L24" s="41">
        <f>K24/$K$51</f>
        <v>0.05579479927305976</v>
      </c>
      <c r="M24" s="18"/>
      <c r="N24" s="12"/>
      <c r="O24" s="11"/>
      <c r="P24" s="11"/>
      <c r="Q24" s="16"/>
      <c r="R24" s="20"/>
      <c r="S24" s="12"/>
      <c r="T24" s="11"/>
      <c r="U24" s="11"/>
      <c r="V24" s="21"/>
      <c r="W24" s="20"/>
      <c r="X24" s="12"/>
      <c r="Y24" s="11"/>
      <c r="Z24" s="11"/>
      <c r="AA24" s="21"/>
    </row>
    <row r="25" spans="1:27" ht="15">
      <c r="A25" s="212" t="s">
        <v>69</v>
      </c>
      <c r="B25" s="213"/>
      <c r="C25" s="20">
        <v>4</v>
      </c>
      <c r="D25" s="43">
        <f t="shared" si="5"/>
        <v>0.0001257347625184673</v>
      </c>
      <c r="E25" s="50">
        <v>4</v>
      </c>
      <c r="F25" s="50">
        <v>413.6</v>
      </c>
      <c r="G25" s="41">
        <f t="shared" si="6"/>
        <v>0.0001690761052279279</v>
      </c>
      <c r="H25" s="20">
        <v>2</v>
      </c>
      <c r="I25" s="43">
        <f aca="true" t="shared" si="7" ref="I25:I36">H25/$H$51</f>
        <v>0.00011596892032935173</v>
      </c>
      <c r="J25" s="50">
        <v>2</v>
      </c>
      <c r="K25" s="50">
        <v>206.8</v>
      </c>
      <c r="L25" s="41">
        <f aca="true" t="shared" si="8" ref="L25:L36">K25/$K$51</f>
        <v>7.989214920993924E-05</v>
      </c>
      <c r="M25" s="18"/>
      <c r="N25" s="12"/>
      <c r="O25" s="11"/>
      <c r="P25" s="11"/>
      <c r="Q25" s="16"/>
      <c r="R25" s="20"/>
      <c r="S25" s="12"/>
      <c r="T25" s="11"/>
      <c r="U25" s="11"/>
      <c r="V25" s="21"/>
      <c r="W25" s="20"/>
      <c r="X25" s="12"/>
      <c r="Y25" s="11"/>
      <c r="Z25" s="11"/>
      <c r="AA25" s="21"/>
    </row>
    <row r="26" spans="1:27" ht="15">
      <c r="A26" s="212" t="s">
        <v>21</v>
      </c>
      <c r="B26" s="213"/>
      <c r="C26" s="20">
        <v>152</v>
      </c>
      <c r="D26" s="43">
        <f t="shared" si="5"/>
        <v>0.004777920975701757</v>
      </c>
      <c r="E26" s="50">
        <v>275</v>
      </c>
      <c r="F26" s="50">
        <v>31524.5</v>
      </c>
      <c r="G26" s="41">
        <f t="shared" si="6"/>
        <v>0.012886943131667826</v>
      </c>
      <c r="H26" s="20">
        <v>176</v>
      </c>
      <c r="I26" s="43">
        <f t="shared" si="7"/>
        <v>0.010205264988982953</v>
      </c>
      <c r="J26" s="50">
        <v>322</v>
      </c>
      <c r="K26" s="50">
        <v>30229.599999999988</v>
      </c>
      <c r="L26" s="41">
        <f t="shared" si="8"/>
        <v>0.011678470569423493</v>
      </c>
      <c r="M26" s="18"/>
      <c r="N26" s="12"/>
      <c r="O26" s="11"/>
      <c r="P26" s="11"/>
      <c r="Q26" s="16"/>
      <c r="R26" s="20"/>
      <c r="S26" s="12"/>
      <c r="T26" s="11"/>
      <c r="U26" s="11"/>
      <c r="V26" s="21"/>
      <c r="W26" s="20"/>
      <c r="X26" s="12"/>
      <c r="Y26" s="11"/>
      <c r="Z26" s="11"/>
      <c r="AA26" s="21"/>
    </row>
    <row r="27" spans="1:27" ht="15">
      <c r="A27" s="212" t="s">
        <v>40</v>
      </c>
      <c r="B27" s="213"/>
      <c r="C27" s="20">
        <v>1953</v>
      </c>
      <c r="D27" s="43">
        <f t="shared" si="5"/>
        <v>0.06138999779964165</v>
      </c>
      <c r="E27" s="50">
        <v>20148</v>
      </c>
      <c r="F27" s="50">
        <v>18377.462000000145</v>
      </c>
      <c r="G27" s="41">
        <f t="shared" si="6"/>
        <v>0.007512547627984214</v>
      </c>
      <c r="H27" s="20">
        <v>17</v>
      </c>
      <c r="I27" s="43">
        <f t="shared" si="7"/>
        <v>0.0009857358227994897</v>
      </c>
      <c r="J27" s="50">
        <v>295</v>
      </c>
      <c r="K27" s="50">
        <v>240.717</v>
      </c>
      <c r="L27" s="41">
        <f t="shared" si="8"/>
        <v>9.299515706658097E-05</v>
      </c>
      <c r="M27" s="18"/>
      <c r="N27" s="12"/>
      <c r="O27" s="11"/>
      <c r="P27" s="11"/>
      <c r="Q27" s="16"/>
      <c r="R27" s="20"/>
      <c r="S27" s="12"/>
      <c r="T27" s="11"/>
      <c r="U27" s="11"/>
      <c r="V27" s="21"/>
      <c r="W27" s="20"/>
      <c r="X27" s="12"/>
      <c r="Y27" s="11"/>
      <c r="Z27" s="11"/>
      <c r="AA27" s="21"/>
    </row>
    <row r="28" spans="1:27" ht="15">
      <c r="A28" s="212" t="s">
        <v>49</v>
      </c>
      <c r="B28" s="213"/>
      <c r="C28" s="20">
        <v>430</v>
      </c>
      <c r="D28" s="43">
        <f t="shared" si="5"/>
        <v>0.013516486970735235</v>
      </c>
      <c r="E28" s="50">
        <v>874</v>
      </c>
      <c r="F28" s="50">
        <v>2971.6000000000104</v>
      </c>
      <c r="G28" s="41">
        <f t="shared" si="6"/>
        <v>0.0012147643962652618</v>
      </c>
      <c r="H28" s="20">
        <v>1</v>
      </c>
      <c r="I28" s="43">
        <f t="shared" si="7"/>
        <v>5.798446016467587E-05</v>
      </c>
      <c r="J28" s="50">
        <v>2</v>
      </c>
      <c r="K28" s="50">
        <v>3.4</v>
      </c>
      <c r="L28" s="41">
        <f t="shared" si="8"/>
        <v>1.3135072887514188E-06</v>
      </c>
      <c r="M28" s="18"/>
      <c r="N28" s="12"/>
      <c r="O28" s="11"/>
      <c r="P28" s="11"/>
      <c r="Q28" s="16"/>
      <c r="R28" s="20"/>
      <c r="S28" s="12"/>
      <c r="T28" s="11"/>
      <c r="U28" s="11"/>
      <c r="V28" s="21"/>
      <c r="W28" s="20"/>
      <c r="X28" s="12"/>
      <c r="Y28" s="11"/>
      <c r="Z28" s="11"/>
      <c r="AA28" s="21"/>
    </row>
    <row r="29" spans="1:27" ht="15">
      <c r="A29" s="212" t="s">
        <v>13</v>
      </c>
      <c r="B29" s="213"/>
      <c r="C29" s="20">
        <v>3</v>
      </c>
      <c r="D29" s="43">
        <f t="shared" si="5"/>
        <v>9.430107188885047E-05</v>
      </c>
      <c r="E29" s="50">
        <v>595</v>
      </c>
      <c r="F29" s="50">
        <v>944.955</v>
      </c>
      <c r="G29" s="41">
        <f t="shared" si="6"/>
        <v>0.0003862894366916262</v>
      </c>
      <c r="H29" s="20">
        <v>4</v>
      </c>
      <c r="I29" s="43">
        <f t="shared" si="7"/>
        <v>0.00023193784065870347</v>
      </c>
      <c r="J29" s="50">
        <v>622</v>
      </c>
      <c r="K29" s="50">
        <v>863.958</v>
      </c>
      <c r="L29" s="41">
        <f t="shared" si="8"/>
        <v>0.00033376915593385246</v>
      </c>
      <c r="M29" s="18"/>
      <c r="N29" s="12"/>
      <c r="O29" s="11"/>
      <c r="P29" s="11"/>
      <c r="Q29" s="16"/>
      <c r="R29" s="20"/>
      <c r="S29" s="12"/>
      <c r="T29" s="11"/>
      <c r="U29" s="11"/>
      <c r="V29" s="21"/>
      <c r="W29" s="20"/>
      <c r="X29" s="12"/>
      <c r="Y29" s="11"/>
      <c r="Z29" s="11"/>
      <c r="AA29" s="21"/>
    </row>
    <row r="30" spans="1:27" ht="15">
      <c r="A30" s="212" t="s">
        <v>124</v>
      </c>
      <c r="B30" s="213"/>
      <c r="C30" s="20">
        <v>0</v>
      </c>
      <c r="D30" s="43">
        <f t="shared" si="5"/>
        <v>0</v>
      </c>
      <c r="E30" s="50">
        <v>0</v>
      </c>
      <c r="F30" s="50">
        <v>0</v>
      </c>
      <c r="G30" s="41">
        <f t="shared" si="6"/>
        <v>0</v>
      </c>
      <c r="H30" s="20">
        <v>1</v>
      </c>
      <c r="I30" s="43">
        <f t="shared" si="7"/>
        <v>5.798446016467587E-05</v>
      </c>
      <c r="J30" s="50">
        <v>162</v>
      </c>
      <c r="K30" s="50">
        <v>155.51999999999998</v>
      </c>
      <c r="L30" s="41">
        <f t="shared" si="8"/>
        <v>6.008136869018254E-05</v>
      </c>
      <c r="M30" s="18"/>
      <c r="N30" s="12"/>
      <c r="O30" s="11"/>
      <c r="P30" s="11"/>
      <c r="Q30" s="16"/>
      <c r="R30" s="20"/>
      <c r="S30" s="12"/>
      <c r="T30" s="11"/>
      <c r="U30" s="11"/>
      <c r="V30" s="21"/>
      <c r="W30" s="20"/>
      <c r="X30" s="12"/>
      <c r="Y30" s="11"/>
      <c r="Z30" s="11"/>
      <c r="AA30" s="21"/>
    </row>
    <row r="31" spans="1:27" ht="15">
      <c r="A31" s="212" t="s">
        <v>128</v>
      </c>
      <c r="B31" s="213"/>
      <c r="C31" s="20">
        <v>6</v>
      </c>
      <c r="D31" s="43">
        <f t="shared" si="5"/>
        <v>0.00018860214377770093</v>
      </c>
      <c r="E31" s="50">
        <v>6</v>
      </c>
      <c r="F31" s="50">
        <v>280</v>
      </c>
      <c r="G31" s="41">
        <f t="shared" si="6"/>
        <v>0.00011446157994153726</v>
      </c>
      <c r="H31" s="20">
        <v>20</v>
      </c>
      <c r="I31" s="43">
        <f t="shared" si="7"/>
        <v>0.0011596892032935174</v>
      </c>
      <c r="J31" s="50">
        <v>20</v>
      </c>
      <c r="K31" s="50">
        <v>993.9999999999998</v>
      </c>
      <c r="L31" s="41">
        <f t="shared" si="8"/>
        <v>0.00038400771912320885</v>
      </c>
      <c r="M31" s="18"/>
      <c r="N31" s="12"/>
      <c r="O31" s="11"/>
      <c r="P31" s="11"/>
      <c r="Q31" s="16"/>
      <c r="R31" s="20"/>
      <c r="S31" s="12"/>
      <c r="T31" s="11"/>
      <c r="U31" s="11"/>
      <c r="V31" s="21"/>
      <c r="W31" s="20"/>
      <c r="X31" s="12"/>
      <c r="Y31" s="11"/>
      <c r="Z31" s="11"/>
      <c r="AA31" s="21"/>
    </row>
    <row r="32" spans="1:27" ht="15">
      <c r="A32" s="212" t="s">
        <v>127</v>
      </c>
      <c r="B32" s="213"/>
      <c r="C32" s="20">
        <v>0</v>
      </c>
      <c r="D32" s="43">
        <f t="shared" si="5"/>
        <v>0</v>
      </c>
      <c r="E32" s="50">
        <v>0</v>
      </c>
      <c r="F32" s="50">
        <v>0</v>
      </c>
      <c r="G32" s="41">
        <f t="shared" si="6"/>
        <v>0</v>
      </c>
      <c r="H32" s="20">
        <v>5</v>
      </c>
      <c r="I32" s="43">
        <f t="shared" si="7"/>
        <v>0.00028992230082337936</v>
      </c>
      <c r="J32" s="50">
        <v>5</v>
      </c>
      <c r="K32" s="50">
        <v>73.20000000000002</v>
      </c>
      <c r="L32" s="41">
        <f t="shared" si="8"/>
        <v>2.827903927547173E-05</v>
      </c>
      <c r="M32" s="18"/>
      <c r="N32" s="12"/>
      <c r="O32" s="11"/>
      <c r="P32" s="11"/>
      <c r="Q32" s="16"/>
      <c r="R32" s="20"/>
      <c r="S32" s="12"/>
      <c r="T32" s="11"/>
      <c r="U32" s="11"/>
      <c r="V32" s="21"/>
      <c r="W32" s="20"/>
      <c r="X32" s="12"/>
      <c r="Y32" s="11"/>
      <c r="Z32" s="11"/>
      <c r="AA32" s="21"/>
    </row>
    <row r="33" spans="1:27" ht="15">
      <c r="A33" s="212" t="s">
        <v>53</v>
      </c>
      <c r="B33" s="213"/>
      <c r="C33" s="20">
        <v>8</v>
      </c>
      <c r="D33" s="43">
        <f t="shared" si="5"/>
        <v>0.0002514695250369346</v>
      </c>
      <c r="E33" s="50">
        <v>10</v>
      </c>
      <c r="F33" s="50">
        <v>238.00000000000003</v>
      </c>
      <c r="G33" s="41">
        <f t="shared" si="6"/>
        <v>9.729234295030668E-05</v>
      </c>
      <c r="H33" s="20">
        <v>20</v>
      </c>
      <c r="I33" s="43">
        <f t="shared" si="7"/>
        <v>0.0011596892032935174</v>
      </c>
      <c r="J33" s="50">
        <v>20</v>
      </c>
      <c r="K33" s="50">
        <v>525.5999999999999</v>
      </c>
      <c r="L33" s="41">
        <f t="shared" si="8"/>
        <v>0.00020305277381404285</v>
      </c>
      <c r="M33" s="18"/>
      <c r="N33" s="12"/>
      <c r="O33" s="11"/>
      <c r="P33" s="11"/>
      <c r="Q33" s="16"/>
      <c r="R33" s="20"/>
      <c r="S33" s="12"/>
      <c r="T33" s="11"/>
      <c r="U33" s="11"/>
      <c r="V33" s="21"/>
      <c r="W33" s="20"/>
      <c r="X33" s="12"/>
      <c r="Y33" s="11"/>
      <c r="Z33" s="11"/>
      <c r="AA33" s="21"/>
    </row>
    <row r="34" spans="1:27" ht="15">
      <c r="A34" s="212" t="s">
        <v>129</v>
      </c>
      <c r="B34" s="213"/>
      <c r="C34" s="20">
        <v>7</v>
      </c>
      <c r="D34" s="43">
        <f t="shared" si="5"/>
        <v>0.00022003583440731775</v>
      </c>
      <c r="E34" s="50">
        <v>12</v>
      </c>
      <c r="F34" s="50">
        <v>247.76</v>
      </c>
      <c r="G34" s="41">
        <f t="shared" si="6"/>
        <v>0.00010128214659398311</v>
      </c>
      <c r="H34" s="20">
        <v>1</v>
      </c>
      <c r="I34" s="43">
        <f t="shared" si="7"/>
        <v>5.798446016467587E-05</v>
      </c>
      <c r="J34" s="50">
        <v>1</v>
      </c>
      <c r="K34" s="50">
        <v>21.65</v>
      </c>
      <c r="L34" s="41">
        <f t="shared" si="8"/>
        <v>8.36395082396124E-06</v>
      </c>
      <c r="M34" s="18"/>
      <c r="N34" s="12"/>
      <c r="O34" s="11"/>
      <c r="P34" s="11"/>
      <c r="Q34" s="16"/>
      <c r="R34" s="20"/>
      <c r="S34" s="12"/>
      <c r="T34" s="11"/>
      <c r="U34" s="11"/>
      <c r="V34" s="21"/>
      <c r="W34" s="20"/>
      <c r="X34" s="12"/>
      <c r="Y34" s="11"/>
      <c r="Z34" s="11"/>
      <c r="AA34" s="21"/>
    </row>
    <row r="35" spans="1:27" ht="15">
      <c r="A35" s="212" t="s">
        <v>32</v>
      </c>
      <c r="B35" s="213"/>
      <c r="C35" s="20">
        <v>1124</v>
      </c>
      <c r="D35" s="43">
        <f t="shared" si="5"/>
        <v>0.035331468267689306</v>
      </c>
      <c r="E35" s="50">
        <v>3771</v>
      </c>
      <c r="F35" s="50">
        <v>35014.620000000104</v>
      </c>
      <c r="G35" s="41">
        <f t="shared" si="6"/>
        <v>0.014313674022330577</v>
      </c>
      <c r="H35" s="20">
        <v>56</v>
      </c>
      <c r="I35" s="43">
        <f t="shared" si="7"/>
        <v>0.0032471297692218486</v>
      </c>
      <c r="J35" s="50">
        <v>181</v>
      </c>
      <c r="K35" s="50">
        <v>1689.7700000000002</v>
      </c>
      <c r="L35" s="41">
        <f t="shared" si="8"/>
        <v>0.0006528015327392604</v>
      </c>
      <c r="M35" s="18"/>
      <c r="N35" s="12"/>
      <c r="O35" s="11"/>
      <c r="P35" s="11"/>
      <c r="Q35" s="16"/>
      <c r="R35" s="20"/>
      <c r="S35" s="12"/>
      <c r="T35" s="11"/>
      <c r="U35" s="11"/>
      <c r="V35" s="21"/>
      <c r="W35" s="20"/>
      <c r="X35" s="12"/>
      <c r="Y35" s="11"/>
      <c r="Z35" s="11"/>
      <c r="AA35" s="21"/>
    </row>
    <row r="36" spans="1:27" ht="15">
      <c r="A36" s="212" t="s">
        <v>30</v>
      </c>
      <c r="B36" s="213"/>
      <c r="C36" s="20">
        <v>1087</v>
      </c>
      <c r="D36" s="43">
        <f t="shared" si="5"/>
        <v>0.034168421714393486</v>
      </c>
      <c r="E36" s="50">
        <v>1273</v>
      </c>
      <c r="F36" s="50">
        <v>144299</v>
      </c>
      <c r="G36" s="41">
        <f t="shared" si="6"/>
        <v>0.05898818401422816</v>
      </c>
      <c r="H36" s="20">
        <v>811</v>
      </c>
      <c r="I36" s="43">
        <f t="shared" si="7"/>
        <v>0.04702539719355213</v>
      </c>
      <c r="J36" s="50">
        <v>1037</v>
      </c>
      <c r="K36" s="50">
        <v>117313</v>
      </c>
      <c r="L36" s="41">
        <f t="shared" si="8"/>
        <v>0.04532102369567506</v>
      </c>
      <c r="M36" s="18"/>
      <c r="N36" s="12"/>
      <c r="O36" s="11"/>
      <c r="P36" s="11"/>
      <c r="Q36" s="16"/>
      <c r="R36" s="20"/>
      <c r="S36" s="12"/>
      <c r="T36" s="11"/>
      <c r="U36" s="11"/>
      <c r="V36" s="21"/>
      <c r="W36" s="20"/>
      <c r="X36" s="12"/>
      <c r="Y36" s="11"/>
      <c r="Z36" s="11"/>
      <c r="AA36" s="21"/>
    </row>
    <row r="37" spans="1:27" ht="15">
      <c r="A37" s="214" t="s">
        <v>79</v>
      </c>
      <c r="B37" s="215"/>
      <c r="C37" s="22">
        <f>SUM(C24:C36)</f>
        <v>5229</v>
      </c>
      <c r="D37" s="51">
        <f aca="true" t="shared" si="9" ref="D37:L37">SUM(D24:D36)</f>
        <v>0.16436676830226638</v>
      </c>
      <c r="E37" s="14">
        <f t="shared" si="9"/>
        <v>36439</v>
      </c>
      <c r="F37" s="14">
        <f t="shared" si="9"/>
        <v>420356.7110104202</v>
      </c>
      <c r="G37" s="42">
        <f t="shared" si="9"/>
        <v>0.17183819029028888</v>
      </c>
      <c r="H37" s="22">
        <f>SUM(H24:H36)</f>
        <v>1301</v>
      </c>
      <c r="I37" s="51">
        <f t="shared" si="9"/>
        <v>0.0754377826742433</v>
      </c>
      <c r="J37" s="14">
        <f t="shared" si="9"/>
        <v>6909</v>
      </c>
      <c r="K37" s="14">
        <f t="shared" si="9"/>
        <v>296741.4745019998</v>
      </c>
      <c r="L37" s="42">
        <f t="shared" si="9"/>
        <v>0.11463884989212358</v>
      </c>
      <c r="M37" s="19"/>
      <c r="N37" s="15"/>
      <c r="O37" s="14"/>
      <c r="P37" s="14"/>
      <c r="Q37" s="17"/>
      <c r="R37" s="22"/>
      <c r="S37" s="15"/>
      <c r="T37" s="14"/>
      <c r="U37" s="14"/>
      <c r="V37" s="23"/>
      <c r="W37" s="22"/>
      <c r="X37" s="15"/>
      <c r="Y37" s="14"/>
      <c r="Z37" s="14"/>
      <c r="AA37" s="23"/>
    </row>
    <row r="38" spans="1:27" ht="15">
      <c r="A38" s="216" t="s">
        <v>82</v>
      </c>
      <c r="B38" s="217"/>
      <c r="C38" s="34"/>
      <c r="D38" s="44"/>
      <c r="E38" s="33"/>
      <c r="F38" s="33"/>
      <c r="G38" s="46"/>
      <c r="H38" s="34"/>
      <c r="I38" s="33"/>
      <c r="J38" s="33"/>
      <c r="K38" s="33"/>
      <c r="L38" s="35"/>
      <c r="M38" s="33"/>
      <c r="N38" s="33"/>
      <c r="O38" s="33"/>
      <c r="P38" s="33"/>
      <c r="Q38" s="33"/>
      <c r="R38" s="34"/>
      <c r="S38" s="33"/>
      <c r="T38" s="33"/>
      <c r="U38" s="33"/>
      <c r="V38" s="35"/>
      <c r="W38" s="34"/>
      <c r="X38" s="33"/>
      <c r="Y38" s="33"/>
      <c r="Z38" s="33"/>
      <c r="AA38" s="35"/>
    </row>
    <row r="39" spans="1:27" ht="15">
      <c r="A39" s="212" t="s">
        <v>344</v>
      </c>
      <c r="B39" s="213"/>
      <c r="C39" s="20">
        <v>241</v>
      </c>
      <c r="D39" s="43">
        <f>C39/$C$51</f>
        <v>0.0075755194417376544</v>
      </c>
      <c r="E39" s="50">
        <v>4216</v>
      </c>
      <c r="F39" s="50">
        <v>90637.93253200004</v>
      </c>
      <c r="G39" s="41">
        <f>F39/$F$51</f>
        <v>0.03705200342945422</v>
      </c>
      <c r="H39" s="20">
        <v>148</v>
      </c>
      <c r="I39" s="43">
        <f>H39/$H$51</f>
        <v>0.008581700104372028</v>
      </c>
      <c r="J39" s="50">
        <v>2098</v>
      </c>
      <c r="K39" s="50">
        <v>173490.35736000008</v>
      </c>
      <c r="L39" s="41">
        <f>K39/$K$51</f>
        <v>0.06702377909424956</v>
      </c>
      <c r="M39" s="18"/>
      <c r="N39" s="12"/>
      <c r="O39" s="11"/>
      <c r="P39" s="11"/>
      <c r="Q39" s="16"/>
      <c r="R39" s="20"/>
      <c r="S39" s="12"/>
      <c r="T39" s="11"/>
      <c r="U39" s="11"/>
      <c r="V39" s="21"/>
      <c r="W39" s="20"/>
      <c r="X39" s="12"/>
      <c r="Y39" s="11"/>
      <c r="Z39" s="11"/>
      <c r="AA39" s="21"/>
    </row>
    <row r="40" spans="1:27" ht="15">
      <c r="A40" s="212" t="s">
        <v>69</v>
      </c>
      <c r="B40" s="213"/>
      <c r="C40" s="20">
        <v>0</v>
      </c>
      <c r="D40" s="43">
        <f>C40/$C$51</f>
        <v>0</v>
      </c>
      <c r="E40" s="50">
        <v>0</v>
      </c>
      <c r="F40" s="50">
        <v>0</v>
      </c>
      <c r="G40" s="41">
        <f>F40/$F$51</f>
        <v>0</v>
      </c>
      <c r="H40" s="20">
        <v>1</v>
      </c>
      <c r="I40" s="43">
        <f aca="true" t="shared" si="10" ref="I40:I49">H40/$H$51</f>
        <v>5.798446016467587E-05</v>
      </c>
      <c r="J40" s="50">
        <v>1</v>
      </c>
      <c r="K40" s="50">
        <v>103.4</v>
      </c>
      <c r="L40" s="41">
        <f aca="true" t="shared" si="11" ref="L40:L49">K40/$K$51</f>
        <v>3.994607460496962E-05</v>
      </c>
      <c r="M40" s="18"/>
      <c r="N40" s="12"/>
      <c r="O40" s="11"/>
      <c r="P40" s="11"/>
      <c r="Q40" s="16"/>
      <c r="R40" s="20"/>
      <c r="S40" s="12"/>
      <c r="T40" s="11"/>
      <c r="U40" s="11"/>
      <c r="V40" s="21"/>
      <c r="W40" s="20"/>
      <c r="X40" s="12"/>
      <c r="Y40" s="11"/>
      <c r="Z40" s="11"/>
      <c r="AA40" s="21"/>
    </row>
    <row r="41" spans="1:27" ht="15">
      <c r="A41" s="212" t="s">
        <v>21</v>
      </c>
      <c r="B41" s="213"/>
      <c r="C41" s="20">
        <v>7</v>
      </c>
      <c r="D41" s="43">
        <f aca="true" t="shared" si="12" ref="D41:D49">C41/$C$51</f>
        <v>0.00022003583440731775</v>
      </c>
      <c r="E41" s="50">
        <v>19</v>
      </c>
      <c r="F41" s="50">
        <v>2322.5</v>
      </c>
      <c r="G41" s="41">
        <f aca="true" t="shared" si="13" ref="G41:G49">F41/$F$51</f>
        <v>0.0009494179264793581</v>
      </c>
      <c r="H41" s="20">
        <v>16</v>
      </c>
      <c r="I41" s="43">
        <f t="shared" si="10"/>
        <v>0.0009277513626348139</v>
      </c>
      <c r="J41" s="50">
        <v>24</v>
      </c>
      <c r="K41" s="50">
        <v>2166</v>
      </c>
      <c r="L41" s="41">
        <f t="shared" si="11"/>
        <v>0.0008367814080692862</v>
      </c>
      <c r="M41" s="18"/>
      <c r="N41" s="12"/>
      <c r="O41" s="11"/>
      <c r="P41" s="11"/>
      <c r="Q41" s="16"/>
      <c r="R41" s="20"/>
      <c r="S41" s="12"/>
      <c r="T41" s="11"/>
      <c r="U41" s="11"/>
      <c r="V41" s="21"/>
      <c r="W41" s="20"/>
      <c r="X41" s="12"/>
      <c r="Y41" s="11"/>
      <c r="Z41" s="11"/>
      <c r="AA41" s="21"/>
    </row>
    <row r="42" spans="1:27" ht="15">
      <c r="A42" s="212" t="s">
        <v>40</v>
      </c>
      <c r="B42" s="213"/>
      <c r="C42" s="20">
        <v>150</v>
      </c>
      <c r="D42" s="43">
        <f t="shared" si="12"/>
        <v>0.004715053594442523</v>
      </c>
      <c r="E42" s="50">
        <v>1816</v>
      </c>
      <c r="F42" s="50">
        <v>1724.0219999999988</v>
      </c>
      <c r="G42" s="41">
        <f t="shared" si="13"/>
        <v>0.0007047652927641743</v>
      </c>
      <c r="H42" s="20">
        <v>8</v>
      </c>
      <c r="I42" s="43">
        <f t="shared" si="10"/>
        <v>0.00046387568131740694</v>
      </c>
      <c r="J42" s="50">
        <v>150</v>
      </c>
      <c r="K42" s="50">
        <v>123.3</v>
      </c>
      <c r="L42" s="41">
        <f t="shared" si="11"/>
        <v>4.763395550089704E-05</v>
      </c>
      <c r="M42" s="18"/>
      <c r="N42" s="12"/>
      <c r="O42" s="11"/>
      <c r="P42" s="11"/>
      <c r="Q42" s="16"/>
      <c r="R42" s="20"/>
      <c r="S42" s="12"/>
      <c r="T42" s="11"/>
      <c r="U42" s="11"/>
      <c r="V42" s="21"/>
      <c r="W42" s="20"/>
      <c r="X42" s="12"/>
      <c r="Y42" s="11"/>
      <c r="Z42" s="11"/>
      <c r="AA42" s="21"/>
    </row>
    <row r="43" spans="1:27" ht="15">
      <c r="A43" s="212" t="s">
        <v>49</v>
      </c>
      <c r="B43" s="213"/>
      <c r="C43" s="20">
        <v>37</v>
      </c>
      <c r="D43" s="43">
        <f t="shared" si="12"/>
        <v>0.0011630465532958224</v>
      </c>
      <c r="E43" s="50">
        <v>71</v>
      </c>
      <c r="F43" s="50">
        <v>241.40000000000006</v>
      </c>
      <c r="G43" s="41">
        <f t="shared" si="13"/>
        <v>9.868223356388251E-05</v>
      </c>
      <c r="H43" s="20">
        <v>0</v>
      </c>
      <c r="I43" s="43">
        <f t="shared" si="10"/>
        <v>0</v>
      </c>
      <c r="J43" s="50">
        <v>0</v>
      </c>
      <c r="K43" s="50">
        <v>0</v>
      </c>
      <c r="L43" s="41">
        <f t="shared" si="11"/>
        <v>0</v>
      </c>
      <c r="M43" s="18"/>
      <c r="N43" s="12"/>
      <c r="O43" s="11"/>
      <c r="P43" s="11"/>
      <c r="Q43" s="16"/>
      <c r="R43" s="20"/>
      <c r="S43" s="12"/>
      <c r="T43" s="11"/>
      <c r="U43" s="11"/>
      <c r="V43" s="21"/>
      <c r="W43" s="20"/>
      <c r="X43" s="12"/>
      <c r="Y43" s="11"/>
      <c r="Z43" s="11"/>
      <c r="AA43" s="21"/>
    </row>
    <row r="44" spans="1:27" ht="15">
      <c r="A44" s="212" t="s">
        <v>13</v>
      </c>
      <c r="B44" s="213"/>
      <c r="C44" s="20">
        <v>2</v>
      </c>
      <c r="D44" s="43">
        <f t="shared" si="12"/>
        <v>6.286738125923365E-05</v>
      </c>
      <c r="E44" s="50">
        <v>200</v>
      </c>
      <c r="F44" s="50">
        <v>307.8</v>
      </c>
      <c r="G44" s="41">
        <f t="shared" si="13"/>
        <v>0.00012582597966430417</v>
      </c>
      <c r="H44" s="20">
        <v>1</v>
      </c>
      <c r="I44" s="43">
        <f t="shared" si="10"/>
        <v>5.798446016467587E-05</v>
      </c>
      <c r="J44" s="50">
        <v>130</v>
      </c>
      <c r="K44" s="50">
        <v>219.57</v>
      </c>
      <c r="L44" s="41">
        <f t="shared" si="11"/>
        <v>8.482552805622031E-05</v>
      </c>
      <c r="M44" s="18"/>
      <c r="N44" s="12"/>
      <c r="O44" s="11"/>
      <c r="P44" s="11"/>
      <c r="Q44" s="16"/>
      <c r="R44" s="20"/>
      <c r="S44" s="12"/>
      <c r="T44" s="11"/>
      <c r="U44" s="11"/>
      <c r="V44" s="21"/>
      <c r="W44" s="20"/>
      <c r="X44" s="12"/>
      <c r="Y44" s="11"/>
      <c r="Z44" s="11"/>
      <c r="AA44" s="21"/>
    </row>
    <row r="45" spans="1:27" ht="15">
      <c r="A45" s="212" t="s">
        <v>128</v>
      </c>
      <c r="B45" s="213"/>
      <c r="C45" s="20">
        <v>3</v>
      </c>
      <c r="D45" s="43">
        <f t="shared" si="12"/>
        <v>9.430107188885047E-05</v>
      </c>
      <c r="E45" s="50">
        <v>3</v>
      </c>
      <c r="F45" s="50">
        <v>172.4</v>
      </c>
      <c r="G45" s="41">
        <f t="shared" si="13"/>
        <v>7.047562993543223E-05</v>
      </c>
      <c r="H45" s="20">
        <v>1</v>
      </c>
      <c r="I45" s="43">
        <f t="shared" si="10"/>
        <v>5.798446016467587E-05</v>
      </c>
      <c r="J45" s="50">
        <v>1</v>
      </c>
      <c r="K45" s="50">
        <v>44.4</v>
      </c>
      <c r="L45" s="41">
        <f t="shared" si="11"/>
        <v>1.7152859888400882E-05</v>
      </c>
      <c r="M45" s="18"/>
      <c r="N45" s="12"/>
      <c r="O45" s="11"/>
      <c r="P45" s="11"/>
      <c r="Q45" s="16"/>
      <c r="R45" s="20"/>
      <c r="S45" s="12"/>
      <c r="T45" s="11"/>
      <c r="U45" s="11"/>
      <c r="V45" s="21"/>
      <c r="W45" s="20"/>
      <c r="X45" s="12"/>
      <c r="Y45" s="11"/>
      <c r="Z45" s="11"/>
      <c r="AA45" s="21"/>
    </row>
    <row r="46" spans="1:27" ht="15">
      <c r="A46" s="212" t="s">
        <v>53</v>
      </c>
      <c r="B46" s="213"/>
      <c r="C46" s="20">
        <v>1</v>
      </c>
      <c r="D46" s="43">
        <f t="shared" si="12"/>
        <v>3.1433690629616825E-05</v>
      </c>
      <c r="E46" s="50">
        <v>1</v>
      </c>
      <c r="F46" s="50">
        <v>20.4</v>
      </c>
      <c r="G46" s="41">
        <f t="shared" si="13"/>
        <v>8.339343681454856E-06</v>
      </c>
      <c r="H46" s="20">
        <v>3</v>
      </c>
      <c r="I46" s="43">
        <f t="shared" si="10"/>
        <v>0.0001739533804940276</v>
      </c>
      <c r="J46" s="50">
        <v>3</v>
      </c>
      <c r="K46" s="50">
        <v>107.6</v>
      </c>
      <c r="L46" s="41">
        <f t="shared" si="11"/>
        <v>4.156864243225078E-05</v>
      </c>
      <c r="M46" s="18"/>
      <c r="N46" s="12"/>
      <c r="O46" s="11"/>
      <c r="P46" s="11"/>
      <c r="Q46" s="16"/>
      <c r="R46" s="20"/>
      <c r="S46" s="12"/>
      <c r="T46" s="11"/>
      <c r="U46" s="11"/>
      <c r="V46" s="21"/>
      <c r="W46" s="20"/>
      <c r="X46" s="12"/>
      <c r="Y46" s="11"/>
      <c r="Z46" s="11"/>
      <c r="AA46" s="21"/>
    </row>
    <row r="47" spans="1:27" ht="15">
      <c r="A47" s="212" t="s">
        <v>129</v>
      </c>
      <c r="B47" s="213"/>
      <c r="C47" s="20">
        <v>1</v>
      </c>
      <c r="D47" s="43">
        <f t="shared" si="12"/>
        <v>3.1433690629616825E-05</v>
      </c>
      <c r="E47" s="50">
        <v>3</v>
      </c>
      <c r="F47" s="50">
        <v>64.94999999999999</v>
      </c>
      <c r="G47" s="41">
        <f t="shared" si="13"/>
        <v>2.65509986328673E-05</v>
      </c>
      <c r="H47" s="20">
        <v>0</v>
      </c>
      <c r="I47" s="43">
        <f t="shared" si="10"/>
        <v>0</v>
      </c>
      <c r="J47" s="50">
        <v>0</v>
      </c>
      <c r="K47" s="50">
        <v>0</v>
      </c>
      <c r="L47" s="41">
        <f t="shared" si="11"/>
        <v>0</v>
      </c>
      <c r="M47" s="18"/>
      <c r="N47" s="12"/>
      <c r="O47" s="11"/>
      <c r="P47" s="11"/>
      <c r="Q47" s="16"/>
      <c r="R47" s="20"/>
      <c r="S47" s="12"/>
      <c r="T47" s="11"/>
      <c r="U47" s="11"/>
      <c r="V47" s="21"/>
      <c r="W47" s="20"/>
      <c r="X47" s="12"/>
      <c r="Y47" s="11"/>
      <c r="Z47" s="11"/>
      <c r="AA47" s="21"/>
    </row>
    <row r="48" spans="1:27" ht="15">
      <c r="A48" s="212" t="s">
        <v>32</v>
      </c>
      <c r="B48" s="213"/>
      <c r="C48" s="20">
        <v>109</v>
      </c>
      <c r="D48" s="43">
        <f t="shared" si="12"/>
        <v>0.003426272278628234</v>
      </c>
      <c r="E48" s="50">
        <v>561</v>
      </c>
      <c r="F48" s="50">
        <v>5232.299999999996</v>
      </c>
      <c r="G48" s="41">
        <f t="shared" si="13"/>
        <v>0.002138919016886089</v>
      </c>
      <c r="H48" s="20">
        <v>1</v>
      </c>
      <c r="I48" s="43">
        <f t="shared" si="10"/>
        <v>5.798446016467587E-05</v>
      </c>
      <c r="J48" s="50">
        <v>1</v>
      </c>
      <c r="K48" s="50">
        <v>7.01</v>
      </c>
      <c r="L48" s="41">
        <f t="shared" si="11"/>
        <v>2.708142968866896E-06</v>
      </c>
      <c r="M48" s="18"/>
      <c r="N48" s="12"/>
      <c r="O48" s="11"/>
      <c r="P48" s="11"/>
      <c r="Q48" s="16"/>
      <c r="R48" s="20"/>
      <c r="S48" s="12"/>
      <c r="T48" s="11"/>
      <c r="U48" s="11"/>
      <c r="V48" s="21"/>
      <c r="W48" s="20"/>
      <c r="X48" s="12"/>
      <c r="Y48" s="11"/>
      <c r="Z48" s="11"/>
      <c r="AA48" s="21"/>
    </row>
    <row r="49" spans="1:27" ht="15">
      <c r="A49" s="212" t="s">
        <v>30</v>
      </c>
      <c r="B49" s="213"/>
      <c r="C49" s="20">
        <v>251</v>
      </c>
      <c r="D49" s="43">
        <f t="shared" si="12"/>
        <v>0.007889856348033823</v>
      </c>
      <c r="E49" s="50">
        <v>271</v>
      </c>
      <c r="F49" s="50">
        <v>30575</v>
      </c>
      <c r="G49" s="41">
        <f t="shared" si="13"/>
        <v>0.012498795738258935</v>
      </c>
      <c r="H49" s="20">
        <v>116</v>
      </c>
      <c r="I49" s="43">
        <f t="shared" si="10"/>
        <v>0.0067261973791024</v>
      </c>
      <c r="J49" s="50">
        <v>165</v>
      </c>
      <c r="K49" s="50">
        <v>18725</v>
      </c>
      <c r="L49" s="41">
        <f t="shared" si="11"/>
        <v>0.007233948229961858</v>
      </c>
      <c r="M49" s="18"/>
      <c r="N49" s="12"/>
      <c r="O49" s="11"/>
      <c r="P49" s="11"/>
      <c r="Q49" s="16"/>
      <c r="R49" s="20"/>
      <c r="S49" s="12"/>
      <c r="T49" s="11"/>
      <c r="U49" s="11"/>
      <c r="V49" s="21"/>
      <c r="W49" s="20"/>
      <c r="X49" s="12"/>
      <c r="Y49" s="11"/>
      <c r="Z49" s="11"/>
      <c r="AA49" s="21"/>
    </row>
    <row r="50" spans="1:27" ht="15">
      <c r="A50" s="214" t="s">
        <v>79</v>
      </c>
      <c r="B50" s="215"/>
      <c r="C50" s="25">
        <f>SUM(C39:C49)</f>
        <v>802</v>
      </c>
      <c r="D50" s="82">
        <f aca="true" t="shared" si="14" ref="D50:L50">SUM(D39:D49)</f>
        <v>0.02520981988495269</v>
      </c>
      <c r="E50" s="26">
        <f t="shared" si="14"/>
        <v>7161</v>
      </c>
      <c r="F50" s="26">
        <f t="shared" si="14"/>
        <v>131298.704532</v>
      </c>
      <c r="G50" s="109">
        <f t="shared" si="14"/>
        <v>0.05367377558932071</v>
      </c>
      <c r="H50" s="25">
        <f>SUM(H39:H49)</f>
        <v>295</v>
      </c>
      <c r="I50" s="82">
        <f t="shared" si="14"/>
        <v>0.01710541574857938</v>
      </c>
      <c r="J50" s="26">
        <f t="shared" si="14"/>
        <v>2573</v>
      </c>
      <c r="K50" s="26">
        <f t="shared" si="14"/>
        <v>194986.63736000008</v>
      </c>
      <c r="L50" s="109">
        <f t="shared" si="14"/>
        <v>0.0753283439357323</v>
      </c>
      <c r="M50" s="19"/>
      <c r="N50" s="15"/>
      <c r="O50" s="14"/>
      <c r="P50" s="14"/>
      <c r="Q50" s="17"/>
      <c r="R50" s="22"/>
      <c r="S50" s="15"/>
      <c r="T50" s="14"/>
      <c r="U50" s="14"/>
      <c r="V50" s="23"/>
      <c r="W50" s="22"/>
      <c r="X50" s="15"/>
      <c r="Y50" s="14"/>
      <c r="Z50" s="14"/>
      <c r="AA50" s="23"/>
    </row>
    <row r="51" spans="1:27" ht="15">
      <c r="A51" s="216" t="s">
        <v>293</v>
      </c>
      <c r="B51" s="218"/>
      <c r="C51" s="110">
        <f>SUM(C22,C37,C50)</f>
        <v>31813</v>
      </c>
      <c r="D51" s="111">
        <f aca="true" t="shared" si="15" ref="D51:L51">SUM(D22,D37,D50)</f>
        <v>1</v>
      </c>
      <c r="E51" s="39">
        <f t="shared" si="15"/>
        <v>238696.476</v>
      </c>
      <c r="F51" s="39">
        <f t="shared" si="15"/>
        <v>2446235.6726424154</v>
      </c>
      <c r="G51" s="112">
        <f t="shared" si="15"/>
        <v>1.0000000000000002</v>
      </c>
      <c r="H51" s="110">
        <f>SUM(H22,H37,H50)</f>
        <v>17246</v>
      </c>
      <c r="I51" s="111">
        <f t="shared" si="15"/>
        <v>1</v>
      </c>
      <c r="J51" s="39">
        <f t="shared" si="15"/>
        <v>119260</v>
      </c>
      <c r="K51" s="39">
        <f t="shared" si="15"/>
        <v>2588489.6331499913</v>
      </c>
      <c r="L51" s="112">
        <f t="shared" si="15"/>
        <v>0.9999999999999999</v>
      </c>
      <c r="M51" s="37"/>
      <c r="N51" s="38"/>
      <c r="O51" s="39"/>
      <c r="P51" s="39"/>
      <c r="Q51" s="38"/>
      <c r="R51" s="37"/>
      <c r="S51" s="38"/>
      <c r="T51" s="39"/>
      <c r="U51" s="39"/>
      <c r="V51" s="38"/>
      <c r="W51" s="37"/>
      <c r="X51" s="38"/>
      <c r="Y51" s="39"/>
      <c r="Z51" s="39"/>
      <c r="AA51" s="38"/>
    </row>
    <row r="54" spans="1:2" ht="15">
      <c r="A54" s="40" t="s">
        <v>355</v>
      </c>
      <c r="B54" s="40"/>
    </row>
    <row r="55" spans="1:2" ht="15.75" thickBot="1">
      <c r="A55" s="62" t="s">
        <v>132</v>
      </c>
      <c r="B55" s="61" t="s">
        <v>133</v>
      </c>
    </row>
    <row r="56" spans="1:2" ht="15">
      <c r="A56" s="53" t="s">
        <v>134</v>
      </c>
      <c r="B56" s="54" t="s">
        <v>82</v>
      </c>
    </row>
    <row r="57" spans="1:2" ht="15">
      <c r="A57" s="55" t="s">
        <v>136</v>
      </c>
      <c r="B57" s="54" t="s">
        <v>80</v>
      </c>
    </row>
    <row r="58" spans="1:2" ht="15">
      <c r="A58" s="55" t="s">
        <v>138</v>
      </c>
      <c r="B58" s="54" t="s">
        <v>81</v>
      </c>
    </row>
    <row r="59" spans="1:2" ht="15">
      <c r="A59" s="55" t="s">
        <v>139</v>
      </c>
      <c r="B59" s="54" t="s">
        <v>80</v>
      </c>
    </row>
    <row r="60" spans="1:2" ht="15">
      <c r="A60" s="55" t="s">
        <v>141</v>
      </c>
      <c r="B60" s="54" t="s">
        <v>82</v>
      </c>
    </row>
    <row r="61" spans="1:2" ht="15">
      <c r="A61" s="55" t="s">
        <v>143</v>
      </c>
      <c r="B61" s="54" t="s">
        <v>80</v>
      </c>
    </row>
    <row r="62" spans="1:2" ht="15">
      <c r="A62" s="55" t="s">
        <v>145</v>
      </c>
      <c r="B62" s="54" t="s">
        <v>81</v>
      </c>
    </row>
    <row r="63" spans="1:2" ht="15">
      <c r="A63" s="55" t="s">
        <v>146</v>
      </c>
      <c r="B63" s="54" t="s">
        <v>80</v>
      </c>
    </row>
    <row r="64" spans="1:2" ht="15">
      <c r="A64" s="55" t="s">
        <v>148</v>
      </c>
      <c r="B64" s="54" t="s">
        <v>81</v>
      </c>
    </row>
    <row r="65" spans="1:2" ht="15">
      <c r="A65" s="55" t="s">
        <v>150</v>
      </c>
      <c r="B65" s="54" t="s">
        <v>82</v>
      </c>
    </row>
    <row r="66" spans="1:2" ht="15">
      <c r="A66" s="55">
        <v>5271</v>
      </c>
      <c r="B66" s="54" t="s">
        <v>81</v>
      </c>
    </row>
    <row r="67" spans="1:2" ht="15">
      <c r="A67" s="55" t="s">
        <v>153</v>
      </c>
      <c r="B67" s="54" t="s">
        <v>82</v>
      </c>
    </row>
    <row r="68" spans="1:2" ht="15">
      <c r="A68" s="55" t="s">
        <v>154</v>
      </c>
      <c r="B68" s="54" t="s">
        <v>81</v>
      </c>
    </row>
    <row r="69" spans="1:2" ht="15">
      <c r="A69" s="55" t="s">
        <v>156</v>
      </c>
      <c r="B69" s="54" t="s">
        <v>82</v>
      </c>
    </row>
    <row r="70" spans="1:2" ht="15">
      <c r="A70" s="55" t="s">
        <v>157</v>
      </c>
      <c r="B70" s="54" t="s">
        <v>81</v>
      </c>
    </row>
    <row r="71" spans="1:2" ht="15">
      <c r="A71" s="55" t="s">
        <v>158</v>
      </c>
      <c r="B71" s="54" t="s">
        <v>80</v>
      </c>
    </row>
    <row r="72" spans="1:2" ht="15">
      <c r="A72" s="55" t="s">
        <v>160</v>
      </c>
      <c r="B72" s="54" t="s">
        <v>81</v>
      </c>
    </row>
    <row r="73" spans="1:2" ht="15">
      <c r="A73" s="55">
        <v>5355</v>
      </c>
      <c r="B73" s="54" t="s">
        <v>80</v>
      </c>
    </row>
    <row r="74" spans="1:2" ht="15">
      <c r="A74" s="56" t="s">
        <v>163</v>
      </c>
      <c r="B74" s="57" t="s">
        <v>81</v>
      </c>
    </row>
    <row r="75" spans="1:2" ht="15">
      <c r="A75" s="55" t="s">
        <v>165</v>
      </c>
      <c r="B75" s="54" t="s">
        <v>80</v>
      </c>
    </row>
    <row r="76" spans="1:2" ht="15">
      <c r="A76" s="55" t="s">
        <v>135</v>
      </c>
      <c r="B76" s="54" t="s">
        <v>81</v>
      </c>
    </row>
    <row r="77" spans="1:2" ht="15">
      <c r="A77" s="58">
        <v>5381</v>
      </c>
      <c r="B77" s="59" t="s">
        <v>82</v>
      </c>
    </row>
    <row r="78" spans="1:2" ht="15">
      <c r="A78" s="55">
        <v>5400</v>
      </c>
      <c r="B78" s="54" t="s">
        <v>80</v>
      </c>
    </row>
    <row r="79" spans="1:2" ht="15">
      <c r="A79" s="55" t="s">
        <v>140</v>
      </c>
      <c r="B79" s="54" t="s">
        <v>81</v>
      </c>
    </row>
    <row r="80" spans="1:2" ht="15">
      <c r="A80" s="55" t="s">
        <v>142</v>
      </c>
      <c r="B80" s="54" t="s">
        <v>82</v>
      </c>
    </row>
    <row r="81" spans="1:2" ht="15">
      <c r="A81" s="55" t="s">
        <v>144</v>
      </c>
      <c r="B81" s="54" t="s">
        <v>81</v>
      </c>
    </row>
    <row r="82" spans="1:2" ht="15">
      <c r="A82" s="55">
        <v>5454</v>
      </c>
      <c r="B82" s="54" t="s">
        <v>82</v>
      </c>
    </row>
    <row r="83" spans="1:2" ht="15">
      <c r="A83" s="55" t="s">
        <v>147</v>
      </c>
      <c r="B83" s="54" t="s">
        <v>81</v>
      </c>
    </row>
    <row r="84" spans="1:2" ht="15">
      <c r="A84" s="55" t="s">
        <v>149</v>
      </c>
      <c r="B84" s="54" t="s">
        <v>82</v>
      </c>
    </row>
    <row r="85" spans="1:2" ht="15">
      <c r="A85" s="55" t="s">
        <v>151</v>
      </c>
      <c r="B85" s="54" t="s">
        <v>81</v>
      </c>
    </row>
    <row r="86" spans="1:2" ht="15">
      <c r="A86" s="55" t="s">
        <v>152</v>
      </c>
      <c r="B86" s="54" t="s">
        <v>82</v>
      </c>
    </row>
    <row r="87" spans="1:2" ht="15">
      <c r="A87" s="55">
        <v>5600</v>
      </c>
      <c r="B87" s="54" t="s">
        <v>81</v>
      </c>
    </row>
    <row r="88" spans="1:2" ht="15">
      <c r="A88" s="55" t="s">
        <v>155</v>
      </c>
      <c r="B88" s="54" t="s">
        <v>82</v>
      </c>
    </row>
    <row r="89" spans="1:2" ht="15">
      <c r="A89" s="55">
        <v>5606</v>
      </c>
      <c r="B89" s="54" t="s">
        <v>81</v>
      </c>
    </row>
    <row r="90" spans="1:2" ht="15">
      <c r="A90" s="55">
        <v>5607</v>
      </c>
      <c r="B90" s="54" t="s">
        <v>82</v>
      </c>
    </row>
    <row r="91" spans="1:2" ht="15">
      <c r="A91" s="55" t="s">
        <v>159</v>
      </c>
      <c r="B91" s="54" t="s">
        <v>81</v>
      </c>
    </row>
    <row r="92" spans="1:2" ht="15">
      <c r="A92" s="55" t="s">
        <v>161</v>
      </c>
      <c r="B92" s="54" t="s">
        <v>82</v>
      </c>
    </row>
    <row r="93" spans="1:2" ht="15">
      <c r="A93" s="55" t="s">
        <v>162</v>
      </c>
      <c r="B93" s="54" t="s">
        <v>81</v>
      </c>
    </row>
    <row r="94" spans="1:2" ht="15">
      <c r="A94" s="55" t="s">
        <v>164</v>
      </c>
      <c r="B94" s="54" t="s">
        <v>82</v>
      </c>
    </row>
    <row r="95" spans="1:2" ht="15.75" thickBot="1">
      <c r="A95" s="60" t="s">
        <v>166</v>
      </c>
      <c r="B95" s="54" t="s">
        <v>80</v>
      </c>
    </row>
  </sheetData>
  <mergeCells count="52">
    <mergeCell ref="C4:G4"/>
    <mergeCell ref="H4:L4"/>
    <mergeCell ref="M4:Q4"/>
    <mergeCell ref="R4:V4"/>
    <mergeCell ref="W4:AA4"/>
    <mergeCell ref="A5:B5"/>
    <mergeCell ref="A6:B6"/>
    <mergeCell ref="A7:B7"/>
    <mergeCell ref="A22:B2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8:B28"/>
    <mergeCell ref="A31:B31"/>
    <mergeCell ref="A33:B33"/>
    <mergeCell ref="A34:B34"/>
    <mergeCell ref="A19:B19"/>
    <mergeCell ref="A20:B20"/>
    <mergeCell ref="A21:B21"/>
    <mergeCell ref="A24:B24"/>
    <mergeCell ref="A25:B25"/>
    <mergeCell ref="A26:B26"/>
    <mergeCell ref="A51:B51"/>
    <mergeCell ref="A45:B45"/>
    <mergeCell ref="A46:B46"/>
    <mergeCell ref="A47:B47"/>
    <mergeCell ref="A48:B48"/>
    <mergeCell ref="A49:B49"/>
    <mergeCell ref="A40:B40"/>
    <mergeCell ref="A30:B30"/>
    <mergeCell ref="A32:B32"/>
    <mergeCell ref="A50:B50"/>
    <mergeCell ref="A23:B23"/>
    <mergeCell ref="A38:B38"/>
    <mergeCell ref="A37:B37"/>
    <mergeCell ref="A36:B36"/>
    <mergeCell ref="A39:B39"/>
    <mergeCell ref="A41:B41"/>
    <mergeCell ref="A42:B42"/>
    <mergeCell ref="A43:B43"/>
    <mergeCell ref="A44:B44"/>
    <mergeCell ref="A35:B35"/>
    <mergeCell ref="A27:B27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9678-434B-40E7-8CDD-7F369D729F20}">
  <sheetPr>
    <tabColor theme="9" tint="0.7999799847602844"/>
  </sheetPr>
  <dimension ref="A3:Z45"/>
  <sheetViews>
    <sheetView zoomScale="85" zoomScaleNormal="85" workbookViewId="0" topLeftCell="A1">
      <selection activeCell="E21" sqref="E21"/>
    </sheetView>
  </sheetViews>
  <sheetFormatPr defaultColWidth="9.140625" defaultRowHeight="15"/>
  <cols>
    <col min="1" max="1" width="68.8515625" style="1" bestFit="1" customWidth="1"/>
    <col min="2" max="26" width="17.7109375" style="1" customWidth="1"/>
    <col min="27" max="16384" width="9.140625" style="1" customWidth="1"/>
  </cols>
  <sheetData>
    <row r="3" spans="1:26" ht="15">
      <c r="A3" s="40" t="s">
        <v>351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26" ht="15">
      <c r="B4" s="209">
        <v>2021</v>
      </c>
      <c r="C4" s="210"/>
      <c r="D4" s="210"/>
      <c r="E4" s="210"/>
      <c r="F4" s="211"/>
      <c r="G4" s="209">
        <v>2022</v>
      </c>
      <c r="H4" s="210"/>
      <c r="I4" s="210"/>
      <c r="J4" s="210"/>
      <c r="K4" s="211"/>
      <c r="L4" s="209">
        <v>2023</v>
      </c>
      <c r="M4" s="210"/>
      <c r="N4" s="210"/>
      <c r="O4" s="210"/>
      <c r="P4" s="211"/>
      <c r="Q4" s="209">
        <v>2024</v>
      </c>
      <c r="R4" s="210"/>
      <c r="S4" s="210"/>
      <c r="T4" s="210"/>
      <c r="U4" s="211"/>
      <c r="V4" s="209">
        <v>2025</v>
      </c>
      <c r="W4" s="210"/>
      <c r="X4" s="210"/>
      <c r="Y4" s="210"/>
      <c r="Z4" s="211"/>
    </row>
    <row r="5" spans="1:26" ht="30">
      <c r="A5" s="47"/>
      <c r="B5" s="29" t="s">
        <v>292</v>
      </c>
      <c r="C5" s="30" t="s">
        <v>291</v>
      </c>
      <c r="D5" s="30" t="s">
        <v>199</v>
      </c>
      <c r="E5" s="27" t="s">
        <v>200</v>
      </c>
      <c r="F5" s="31" t="s">
        <v>201</v>
      </c>
      <c r="G5" s="29" t="s">
        <v>292</v>
      </c>
      <c r="H5" s="30" t="s">
        <v>291</v>
      </c>
      <c r="I5" s="30" t="s">
        <v>199</v>
      </c>
      <c r="J5" s="27" t="s">
        <v>200</v>
      </c>
      <c r="K5" s="31" t="s">
        <v>201</v>
      </c>
      <c r="L5" s="32" t="s">
        <v>292</v>
      </c>
      <c r="M5" s="30" t="s">
        <v>291</v>
      </c>
      <c r="N5" s="30" t="s">
        <v>199</v>
      </c>
      <c r="O5" s="27" t="s">
        <v>200</v>
      </c>
      <c r="P5" s="28" t="s">
        <v>201</v>
      </c>
      <c r="Q5" s="29" t="s">
        <v>292</v>
      </c>
      <c r="R5" s="30" t="s">
        <v>291</v>
      </c>
      <c r="S5" s="30" t="s">
        <v>199</v>
      </c>
      <c r="T5" s="27" t="s">
        <v>200</v>
      </c>
      <c r="U5" s="31" t="s">
        <v>201</v>
      </c>
      <c r="V5" s="29" t="s">
        <v>292</v>
      </c>
      <c r="W5" s="30" t="s">
        <v>291</v>
      </c>
      <c r="X5" s="30" t="s">
        <v>199</v>
      </c>
      <c r="Y5" s="27" t="s">
        <v>200</v>
      </c>
      <c r="Z5" s="31" t="s">
        <v>201</v>
      </c>
    </row>
    <row r="6" spans="1:26" ht="15">
      <c r="A6" s="36" t="s">
        <v>83</v>
      </c>
      <c r="B6" s="34"/>
      <c r="C6" s="44"/>
      <c r="D6" s="33"/>
      <c r="E6" s="33"/>
      <c r="F6" s="46"/>
      <c r="G6" s="34"/>
      <c r="H6" s="33"/>
      <c r="I6" s="33"/>
      <c r="J6" s="33"/>
      <c r="K6" s="35"/>
      <c r="L6" s="33"/>
      <c r="M6" s="33"/>
      <c r="N6" s="33"/>
      <c r="O6" s="33"/>
      <c r="P6" s="33"/>
      <c r="Q6" s="34"/>
      <c r="R6" s="33"/>
      <c r="S6" s="33"/>
      <c r="T6" s="33"/>
      <c r="U6" s="35"/>
      <c r="V6" s="34"/>
      <c r="W6" s="33"/>
      <c r="X6" s="33"/>
      <c r="Y6" s="33"/>
      <c r="Z6" s="35"/>
    </row>
    <row r="7" spans="1:26" ht="15">
      <c r="A7" s="10" t="s">
        <v>344</v>
      </c>
      <c r="B7" s="20">
        <v>1659</v>
      </c>
      <c r="C7" s="43">
        <f aca="true" t="shared" si="0" ref="C7:C13">B7/$B$45</f>
        <v>0.05214849275453431</v>
      </c>
      <c r="D7" s="50">
        <v>41872</v>
      </c>
      <c r="E7" s="50">
        <v>1112153.7876424198</v>
      </c>
      <c r="F7" s="41">
        <f aca="true" t="shared" si="1" ref="F7:F14">E7/$E$45</f>
        <v>0.45463885596970105</v>
      </c>
      <c r="G7" s="20">
        <v>1170</v>
      </c>
      <c r="H7" s="43">
        <f>G7/$G$45</f>
        <v>0.06784181839267077</v>
      </c>
      <c r="I7" s="50">
        <v>43480</v>
      </c>
      <c r="J7" s="50">
        <v>1389181.3031499996</v>
      </c>
      <c r="K7" s="41">
        <f>J7/$J$45</f>
        <v>0.5366764020837395</v>
      </c>
      <c r="L7" s="18"/>
      <c r="M7" s="12"/>
      <c r="N7" s="11"/>
      <c r="O7" s="11"/>
      <c r="P7" s="16"/>
      <c r="Q7" s="20"/>
      <c r="R7" s="12"/>
      <c r="S7" s="11"/>
      <c r="T7" s="11"/>
      <c r="U7" s="21"/>
      <c r="V7" s="20"/>
      <c r="W7" s="12"/>
      <c r="X7" s="11"/>
      <c r="Y7" s="11"/>
      <c r="Z7" s="21"/>
    </row>
    <row r="8" spans="1:26" ht="15">
      <c r="A8" s="10" t="s">
        <v>63</v>
      </c>
      <c r="B8" s="20">
        <v>4</v>
      </c>
      <c r="C8" s="43">
        <f t="shared" si="0"/>
        <v>0.0001257347625184673</v>
      </c>
      <c r="D8" s="50">
        <v>10.476</v>
      </c>
      <c r="E8" s="50">
        <v>1034.375</v>
      </c>
      <c r="F8" s="41">
        <f t="shared" si="1"/>
        <v>0.00042284355982867</v>
      </c>
      <c r="G8" s="20">
        <v>0</v>
      </c>
      <c r="H8" s="43">
        <f aca="true" t="shared" si="2" ref="H8:H14">G8/$G$45</f>
        <v>0</v>
      </c>
      <c r="I8" s="50">
        <v>0</v>
      </c>
      <c r="J8" s="50">
        <v>0</v>
      </c>
      <c r="K8" s="41">
        <f aca="true" t="shared" si="3" ref="K8:K14">J8/$J$45</f>
        <v>0</v>
      </c>
      <c r="L8" s="18"/>
      <c r="M8" s="12"/>
      <c r="N8" s="11"/>
      <c r="O8" s="11"/>
      <c r="P8" s="16"/>
      <c r="Q8" s="20"/>
      <c r="R8" s="12"/>
      <c r="S8" s="11"/>
      <c r="T8" s="11"/>
      <c r="U8" s="21"/>
      <c r="V8" s="20"/>
      <c r="W8" s="12"/>
      <c r="X8" s="11"/>
      <c r="Y8" s="11"/>
      <c r="Z8" s="21"/>
    </row>
    <row r="9" spans="1:26" ht="15">
      <c r="A9" s="10" t="s">
        <v>21</v>
      </c>
      <c r="B9" s="20">
        <v>63</v>
      </c>
      <c r="C9" s="43">
        <f t="shared" si="0"/>
        <v>0.00198032250966586</v>
      </c>
      <c r="D9" s="50">
        <v>147</v>
      </c>
      <c r="E9" s="50">
        <v>19417.5</v>
      </c>
      <c r="F9" s="41">
        <f t="shared" si="1"/>
        <v>0.007937706173267141</v>
      </c>
      <c r="G9" s="20">
        <v>57</v>
      </c>
      <c r="H9" s="43">
        <f t="shared" si="2"/>
        <v>0.0033051142293865246</v>
      </c>
      <c r="I9" s="50">
        <v>157</v>
      </c>
      <c r="J9" s="50">
        <v>15834.400000000007</v>
      </c>
      <c r="K9" s="41">
        <f t="shared" si="3"/>
        <v>0.006117235239119242</v>
      </c>
      <c r="L9" s="18"/>
      <c r="M9" s="12"/>
      <c r="N9" s="11"/>
      <c r="O9" s="11"/>
      <c r="P9" s="16"/>
      <c r="Q9" s="20"/>
      <c r="R9" s="12"/>
      <c r="S9" s="11"/>
      <c r="T9" s="11"/>
      <c r="U9" s="21"/>
      <c r="V9" s="20"/>
      <c r="W9" s="12"/>
      <c r="X9" s="11"/>
      <c r="Y9" s="11"/>
      <c r="Z9" s="21"/>
    </row>
    <row r="10" spans="1:26" ht="15">
      <c r="A10" s="10" t="s">
        <v>13</v>
      </c>
      <c r="B10" s="20">
        <v>1</v>
      </c>
      <c r="C10" s="43">
        <f t="shared" si="0"/>
        <v>3.1433690629616825E-05</v>
      </c>
      <c r="D10" s="50">
        <v>320</v>
      </c>
      <c r="E10" s="50">
        <v>540.48</v>
      </c>
      <c r="F10" s="41">
        <f t="shared" si="1"/>
        <v>0.00022094355259572165</v>
      </c>
      <c r="G10" s="20">
        <v>3</v>
      </c>
      <c r="H10" s="43">
        <f t="shared" si="2"/>
        <v>0.0001739533804940276</v>
      </c>
      <c r="I10" s="50">
        <v>940</v>
      </c>
      <c r="J10" s="50">
        <v>1305.66</v>
      </c>
      <c r="K10" s="41">
        <f t="shared" si="3"/>
        <v>0.0005044099784209334</v>
      </c>
      <c r="L10" s="18"/>
      <c r="M10" s="12"/>
      <c r="N10" s="11"/>
      <c r="O10" s="11"/>
      <c r="P10" s="16"/>
      <c r="Q10" s="20"/>
      <c r="R10" s="12"/>
      <c r="S10" s="11"/>
      <c r="T10" s="11"/>
      <c r="U10" s="21"/>
      <c r="V10" s="20"/>
      <c r="W10" s="12"/>
      <c r="X10" s="11"/>
      <c r="Y10" s="11"/>
      <c r="Z10" s="21"/>
    </row>
    <row r="11" spans="1:26" ht="15">
      <c r="A11" s="10" t="s">
        <v>124</v>
      </c>
      <c r="B11" s="20">
        <v>1</v>
      </c>
      <c r="C11" s="43">
        <f t="shared" si="0"/>
        <v>3.1433690629616825E-05</v>
      </c>
      <c r="D11" s="50">
        <v>180</v>
      </c>
      <c r="E11" s="50">
        <v>216</v>
      </c>
      <c r="F11" s="41">
        <f t="shared" si="1"/>
        <v>8.829893309775732E-05</v>
      </c>
      <c r="G11" s="20">
        <v>0</v>
      </c>
      <c r="H11" s="43">
        <f t="shared" si="2"/>
        <v>0</v>
      </c>
      <c r="I11" s="50">
        <v>0</v>
      </c>
      <c r="J11" s="50">
        <v>0</v>
      </c>
      <c r="K11" s="41">
        <f t="shared" si="3"/>
        <v>0</v>
      </c>
      <c r="L11" s="18"/>
      <c r="M11" s="12"/>
      <c r="N11" s="11"/>
      <c r="O11" s="11"/>
      <c r="P11" s="16"/>
      <c r="Q11" s="20"/>
      <c r="R11" s="12"/>
      <c r="S11" s="11"/>
      <c r="T11" s="11"/>
      <c r="U11" s="21"/>
      <c r="V11" s="20"/>
      <c r="W11" s="12"/>
      <c r="X11" s="11"/>
      <c r="Y11" s="11"/>
      <c r="Z11" s="21"/>
    </row>
    <row r="12" spans="1:26" ht="15">
      <c r="A12" s="10" t="s">
        <v>53</v>
      </c>
      <c r="B12" s="20">
        <v>1</v>
      </c>
      <c r="C12" s="43">
        <f t="shared" si="0"/>
        <v>3.1433690629616825E-05</v>
      </c>
      <c r="D12" s="50">
        <v>3</v>
      </c>
      <c r="E12" s="50">
        <v>50.400000000000006</v>
      </c>
      <c r="F12" s="41">
        <f t="shared" si="1"/>
        <v>2.060308438947671E-05</v>
      </c>
      <c r="G12" s="20">
        <v>1</v>
      </c>
      <c r="H12" s="43">
        <f t="shared" si="2"/>
        <v>5.798446016467587E-05</v>
      </c>
      <c r="I12" s="50">
        <v>1</v>
      </c>
      <c r="J12" s="50">
        <v>62</v>
      </c>
      <c r="K12" s="41">
        <f t="shared" si="3"/>
        <v>2.3952191736055225E-05</v>
      </c>
      <c r="L12" s="18"/>
      <c r="M12" s="12"/>
      <c r="N12" s="11"/>
      <c r="O12" s="11"/>
      <c r="P12" s="16"/>
      <c r="Q12" s="20"/>
      <c r="R12" s="12"/>
      <c r="S12" s="11"/>
      <c r="T12" s="11"/>
      <c r="U12" s="21"/>
      <c r="V12" s="20"/>
      <c r="W12" s="12"/>
      <c r="X12" s="11"/>
      <c r="Y12" s="11"/>
      <c r="Z12" s="21"/>
    </row>
    <row r="13" spans="1:26" ht="15">
      <c r="A13" s="10" t="s">
        <v>32</v>
      </c>
      <c r="B13" s="20">
        <v>122</v>
      </c>
      <c r="C13" s="43">
        <f t="shared" si="0"/>
        <v>0.0038349102568132525</v>
      </c>
      <c r="D13" s="50">
        <v>3350</v>
      </c>
      <c r="E13" s="50">
        <v>33962.049999999996</v>
      </c>
      <c r="F13" s="41">
        <f t="shared" si="1"/>
        <v>0.013883392503762446</v>
      </c>
      <c r="G13" s="20">
        <v>28</v>
      </c>
      <c r="H13" s="43">
        <f t="shared" si="2"/>
        <v>0.0016235648846109243</v>
      </c>
      <c r="I13" s="50">
        <v>1146</v>
      </c>
      <c r="J13" s="50">
        <v>10858.380000000001</v>
      </c>
      <c r="K13" s="41">
        <f t="shared" si="3"/>
        <v>0.004194870962950764</v>
      </c>
      <c r="L13" s="18"/>
      <c r="M13" s="12"/>
      <c r="N13" s="11"/>
      <c r="O13" s="11"/>
      <c r="P13" s="16"/>
      <c r="Q13" s="20"/>
      <c r="R13" s="12"/>
      <c r="S13" s="11"/>
      <c r="T13" s="11"/>
      <c r="U13" s="21"/>
      <c r="V13" s="20"/>
      <c r="W13" s="12"/>
      <c r="X13" s="11"/>
      <c r="Y13" s="11"/>
      <c r="Z13" s="21"/>
    </row>
    <row r="14" spans="1:26" ht="15">
      <c r="A14" s="10" t="s">
        <v>30</v>
      </c>
      <c r="B14" s="20">
        <v>19</v>
      </c>
      <c r="C14" s="43">
        <f>B14/$B$45</f>
        <v>0.0005972401219627196</v>
      </c>
      <c r="D14" s="50">
        <v>104</v>
      </c>
      <c r="E14" s="50">
        <v>11603</v>
      </c>
      <c r="F14" s="41">
        <f t="shared" si="1"/>
        <v>0.004743206114505918</v>
      </c>
      <c r="G14" s="20">
        <v>25</v>
      </c>
      <c r="H14" s="43">
        <f t="shared" si="2"/>
        <v>0.0014496115041168966</v>
      </c>
      <c r="I14" s="50">
        <v>67</v>
      </c>
      <c r="J14" s="50">
        <v>7571</v>
      </c>
      <c r="K14" s="41">
        <f t="shared" si="3"/>
        <v>0.002924871671510873</v>
      </c>
      <c r="L14" s="18"/>
      <c r="M14" s="12"/>
      <c r="N14" s="11"/>
      <c r="O14" s="11"/>
      <c r="P14" s="16"/>
      <c r="Q14" s="20"/>
      <c r="R14" s="12"/>
      <c r="S14" s="11"/>
      <c r="T14" s="11"/>
      <c r="U14" s="21"/>
      <c r="V14" s="20"/>
      <c r="W14" s="12"/>
      <c r="X14" s="11"/>
      <c r="Y14" s="11"/>
      <c r="Z14" s="21"/>
    </row>
    <row r="15" spans="1:26" ht="15">
      <c r="A15" s="13" t="s">
        <v>79</v>
      </c>
      <c r="B15" s="22">
        <f>SUM(B7:B14)</f>
        <v>1870</v>
      </c>
      <c r="C15" s="51">
        <f aca="true" t="shared" si="4" ref="C15:K15">SUM(C7:C14)</f>
        <v>0.058781001477383445</v>
      </c>
      <c r="D15" s="14">
        <f t="shared" si="4"/>
        <v>45986.476</v>
      </c>
      <c r="E15" s="14">
        <f t="shared" si="4"/>
        <v>1178977.5926424197</v>
      </c>
      <c r="F15" s="42">
        <f t="shared" si="4"/>
        <v>0.48195584989114826</v>
      </c>
      <c r="G15" s="22">
        <f>SUM(G7:G14)</f>
        <v>1284</v>
      </c>
      <c r="H15" s="51">
        <f t="shared" si="4"/>
        <v>0.07445204685144381</v>
      </c>
      <c r="I15" s="14">
        <f t="shared" si="4"/>
        <v>45791</v>
      </c>
      <c r="J15" s="14">
        <f t="shared" si="4"/>
        <v>1424812.7431499993</v>
      </c>
      <c r="K15" s="42">
        <f t="shared" si="4"/>
        <v>0.5504417421274773</v>
      </c>
      <c r="L15" s="19"/>
      <c r="M15" s="15"/>
      <c r="N15" s="14"/>
      <c r="O15" s="14"/>
      <c r="P15" s="17"/>
      <c r="Q15" s="22"/>
      <c r="R15" s="15"/>
      <c r="S15" s="14"/>
      <c r="T15" s="14"/>
      <c r="U15" s="23"/>
      <c r="V15" s="22"/>
      <c r="W15" s="15"/>
      <c r="X15" s="14"/>
      <c r="Y15" s="14"/>
      <c r="Z15" s="23"/>
    </row>
    <row r="16" spans="1:26" ht="15">
      <c r="A16" s="36" t="s">
        <v>345</v>
      </c>
      <c r="B16" s="34"/>
      <c r="C16" s="44"/>
      <c r="D16" s="33"/>
      <c r="E16" s="33"/>
      <c r="F16" s="46"/>
      <c r="G16" s="34"/>
      <c r="H16" s="33"/>
      <c r="I16" s="33"/>
      <c r="J16" s="33"/>
      <c r="K16" s="35"/>
      <c r="L16" s="33"/>
      <c r="M16" s="33"/>
      <c r="N16" s="33"/>
      <c r="O16" s="33"/>
      <c r="P16" s="33"/>
      <c r="Q16" s="34"/>
      <c r="R16" s="33"/>
      <c r="S16" s="33"/>
      <c r="T16" s="33"/>
      <c r="U16" s="35"/>
      <c r="V16" s="34"/>
      <c r="W16" s="33"/>
      <c r="X16" s="33"/>
      <c r="Y16" s="33"/>
      <c r="Z16" s="35"/>
    </row>
    <row r="17" spans="1:26" ht="15">
      <c r="A17" s="10" t="s">
        <v>125</v>
      </c>
      <c r="B17" s="20">
        <v>5</v>
      </c>
      <c r="C17" s="43">
        <f aca="true" t="shared" si="5" ref="C17:C29">B17/$B$45</f>
        <v>0.00015716845314808412</v>
      </c>
      <c r="D17" s="50">
        <v>10</v>
      </c>
      <c r="E17" s="50">
        <v>67.06</v>
      </c>
      <c r="F17" s="41">
        <f aca="true" t="shared" si="6" ref="F17:F29">E17/$E$45</f>
        <v>2.7413548395998175E-05</v>
      </c>
      <c r="G17" s="20">
        <v>3</v>
      </c>
      <c r="H17" s="43">
        <f>G17/$G$45</f>
        <v>0.0001739533804940276</v>
      </c>
      <c r="I17" s="50">
        <v>4</v>
      </c>
      <c r="J17" s="50">
        <v>26.824</v>
      </c>
      <c r="K17" s="41">
        <f>J17/$J$45</f>
        <v>1.0362799856902345E-05</v>
      </c>
      <c r="L17" s="18"/>
      <c r="M17" s="12"/>
      <c r="N17" s="11"/>
      <c r="O17" s="11"/>
      <c r="P17" s="16"/>
      <c r="Q17" s="20"/>
      <c r="R17" s="12"/>
      <c r="S17" s="11"/>
      <c r="T17" s="11"/>
      <c r="U17" s="21"/>
      <c r="V17" s="20"/>
      <c r="W17" s="12"/>
      <c r="X17" s="11"/>
      <c r="Y17" s="11"/>
      <c r="Z17" s="21"/>
    </row>
    <row r="18" spans="1:26" ht="15">
      <c r="A18" s="10" t="s">
        <v>69</v>
      </c>
      <c r="B18" s="20">
        <v>9</v>
      </c>
      <c r="C18" s="43">
        <f t="shared" si="5"/>
        <v>0.0002829032156665514</v>
      </c>
      <c r="D18" s="50">
        <v>9</v>
      </c>
      <c r="E18" s="50">
        <v>878.9</v>
      </c>
      <c r="F18" s="41">
        <f t="shared" si="6"/>
        <v>0.00035928672360934676</v>
      </c>
      <c r="G18" s="20">
        <v>153</v>
      </c>
      <c r="H18" s="43">
        <f aca="true" t="shared" si="7" ref="H18:H29">G18/$G$45</f>
        <v>0.008871622405195408</v>
      </c>
      <c r="I18" s="50">
        <v>153</v>
      </c>
      <c r="J18" s="50">
        <v>15647.699999999963</v>
      </c>
      <c r="K18" s="41">
        <f aca="true" t="shared" si="8" ref="K18:K29">J18/$J$45</f>
        <v>0.006045108235939846</v>
      </c>
      <c r="L18" s="18"/>
      <c r="M18" s="12"/>
      <c r="N18" s="11"/>
      <c r="O18" s="11"/>
      <c r="P18" s="16"/>
      <c r="Q18" s="20"/>
      <c r="R18" s="12"/>
      <c r="S18" s="11"/>
      <c r="T18" s="11"/>
      <c r="U18" s="21"/>
      <c r="V18" s="20"/>
      <c r="W18" s="12"/>
      <c r="X18" s="11"/>
      <c r="Y18" s="11"/>
      <c r="Z18" s="21"/>
    </row>
    <row r="19" spans="1:26" ht="15">
      <c r="A19" s="10" t="s">
        <v>21</v>
      </c>
      <c r="B19" s="20">
        <v>1989</v>
      </c>
      <c r="C19" s="43">
        <f t="shared" si="5"/>
        <v>0.06252161066230787</v>
      </c>
      <c r="D19" s="50">
        <v>3661</v>
      </c>
      <c r="E19" s="50">
        <v>459492.5</v>
      </c>
      <c r="F19" s="41">
        <f t="shared" si="6"/>
        <v>0.18783656257602432</v>
      </c>
      <c r="G19" s="20">
        <v>2344</v>
      </c>
      <c r="H19" s="43">
        <f t="shared" si="7"/>
        <v>0.13591557462600024</v>
      </c>
      <c r="I19" s="50">
        <v>4000</v>
      </c>
      <c r="J19" s="50">
        <v>375957.1999999983</v>
      </c>
      <c r="K19" s="41">
        <f t="shared" si="8"/>
        <v>0.1452419183701681</v>
      </c>
      <c r="L19" s="18"/>
      <c r="M19" s="12"/>
      <c r="N19" s="11"/>
      <c r="O19" s="11"/>
      <c r="P19" s="16"/>
      <c r="Q19" s="20"/>
      <c r="R19" s="12"/>
      <c r="S19" s="11"/>
      <c r="T19" s="11"/>
      <c r="U19" s="21"/>
      <c r="V19" s="20"/>
      <c r="W19" s="12"/>
      <c r="X19" s="11"/>
      <c r="Y19" s="11"/>
      <c r="Z19" s="21"/>
    </row>
    <row r="20" spans="1:26" ht="15">
      <c r="A20" s="10" t="s">
        <v>40</v>
      </c>
      <c r="B20" s="20">
        <v>1628</v>
      </c>
      <c r="C20" s="43">
        <f t="shared" si="5"/>
        <v>0.05117404834501619</v>
      </c>
      <c r="D20" s="50">
        <v>18676</v>
      </c>
      <c r="E20" s="50">
        <v>17738.279999999944</v>
      </c>
      <c r="F20" s="41">
        <f t="shared" si="6"/>
        <v>0.0072512555508763045</v>
      </c>
      <c r="G20" s="20">
        <v>234</v>
      </c>
      <c r="H20" s="43">
        <f t="shared" si="7"/>
        <v>0.013568363678534152</v>
      </c>
      <c r="I20" s="50">
        <v>2937</v>
      </c>
      <c r="J20" s="50">
        <v>2294.5980000000013</v>
      </c>
      <c r="K20" s="41">
        <f t="shared" si="8"/>
        <v>0.0008864621169865949</v>
      </c>
      <c r="L20" s="18"/>
      <c r="M20" s="12"/>
      <c r="N20" s="11"/>
      <c r="O20" s="11"/>
      <c r="P20" s="16"/>
      <c r="Q20" s="20"/>
      <c r="R20" s="12"/>
      <c r="S20" s="11"/>
      <c r="T20" s="11"/>
      <c r="U20" s="21"/>
      <c r="V20" s="20"/>
      <c r="W20" s="12"/>
      <c r="X20" s="11"/>
      <c r="Y20" s="11"/>
      <c r="Z20" s="21"/>
    </row>
    <row r="21" spans="1:26" ht="15">
      <c r="A21" s="10" t="s">
        <v>49</v>
      </c>
      <c r="B21" s="20">
        <v>509</v>
      </c>
      <c r="C21" s="43">
        <f t="shared" si="5"/>
        <v>0.015999748530474964</v>
      </c>
      <c r="D21" s="50">
        <v>1095</v>
      </c>
      <c r="E21" s="50">
        <v>3722.9999999999923</v>
      </c>
      <c r="F21" s="41">
        <f t="shared" si="6"/>
        <v>0.0015219302218655083</v>
      </c>
      <c r="G21" s="20">
        <v>64</v>
      </c>
      <c r="H21" s="43">
        <f t="shared" si="7"/>
        <v>0.0037110054505392555</v>
      </c>
      <c r="I21" s="50">
        <v>104</v>
      </c>
      <c r="J21" s="50">
        <v>176.7999999999998</v>
      </c>
      <c r="K21" s="41">
        <f t="shared" si="8"/>
        <v>6.830237901507354E-05</v>
      </c>
      <c r="L21" s="18"/>
      <c r="M21" s="12"/>
      <c r="N21" s="11"/>
      <c r="O21" s="11"/>
      <c r="P21" s="16"/>
      <c r="Q21" s="20"/>
      <c r="R21" s="12"/>
      <c r="S21" s="11"/>
      <c r="T21" s="11"/>
      <c r="U21" s="21"/>
      <c r="V21" s="20"/>
      <c r="W21" s="12"/>
      <c r="X21" s="11"/>
      <c r="Y21" s="11"/>
      <c r="Z21" s="21"/>
    </row>
    <row r="22" spans="1:26" ht="15">
      <c r="A22" s="10" t="s">
        <v>13</v>
      </c>
      <c r="B22" s="20">
        <v>305</v>
      </c>
      <c r="C22" s="43">
        <f t="shared" si="5"/>
        <v>0.00958727564203313</v>
      </c>
      <c r="D22" s="50">
        <v>38261</v>
      </c>
      <c r="E22" s="50">
        <v>54359.82899999999</v>
      </c>
      <c r="F22" s="41">
        <f t="shared" si="6"/>
        <v>0.022221828259613552</v>
      </c>
      <c r="G22" s="20">
        <v>151</v>
      </c>
      <c r="H22" s="43">
        <f t="shared" si="7"/>
        <v>0.008755653484866056</v>
      </c>
      <c r="I22" s="50">
        <v>21803</v>
      </c>
      <c r="J22" s="50">
        <v>30841.76699999999</v>
      </c>
      <c r="K22" s="41">
        <f t="shared" si="8"/>
        <v>0.011914966397786136</v>
      </c>
      <c r="L22" s="18"/>
      <c r="M22" s="12"/>
      <c r="N22" s="11"/>
      <c r="O22" s="11"/>
      <c r="P22" s="16"/>
      <c r="Q22" s="20"/>
      <c r="R22" s="12"/>
      <c r="S22" s="11"/>
      <c r="T22" s="11"/>
      <c r="U22" s="21"/>
      <c r="V22" s="20"/>
      <c r="W22" s="12"/>
      <c r="X22" s="11"/>
      <c r="Y22" s="11"/>
      <c r="Z22" s="21"/>
    </row>
    <row r="23" spans="1:26" ht="15">
      <c r="A23" s="10" t="s">
        <v>124</v>
      </c>
      <c r="B23" s="20">
        <v>6</v>
      </c>
      <c r="C23" s="43">
        <f t="shared" si="5"/>
        <v>0.00018860214377770093</v>
      </c>
      <c r="D23" s="50">
        <v>979</v>
      </c>
      <c r="E23" s="50">
        <v>1350.9750000000001</v>
      </c>
      <c r="F23" s="41">
        <f t="shared" si="6"/>
        <v>0.000552266903433994</v>
      </c>
      <c r="G23" s="20">
        <v>10</v>
      </c>
      <c r="H23" s="43">
        <f t="shared" si="7"/>
        <v>0.0005798446016467587</v>
      </c>
      <c r="I23" s="50">
        <v>1264</v>
      </c>
      <c r="J23" s="50">
        <v>1270.788</v>
      </c>
      <c r="K23" s="41">
        <f t="shared" si="8"/>
        <v>0.0004909380295464217</v>
      </c>
      <c r="L23" s="18"/>
      <c r="M23" s="12"/>
      <c r="N23" s="11"/>
      <c r="O23" s="11"/>
      <c r="P23" s="16"/>
      <c r="Q23" s="20"/>
      <c r="R23" s="12"/>
      <c r="S23" s="11"/>
      <c r="T23" s="11"/>
      <c r="U23" s="21"/>
      <c r="V23" s="20"/>
      <c r="W23" s="12"/>
      <c r="X23" s="11"/>
      <c r="Y23" s="11"/>
      <c r="Z23" s="21"/>
    </row>
    <row r="24" spans="1:26" ht="15">
      <c r="A24" s="10" t="s">
        <v>128</v>
      </c>
      <c r="B24" s="20">
        <v>228</v>
      </c>
      <c r="C24" s="43">
        <f t="shared" si="5"/>
        <v>0.0071668814635526355</v>
      </c>
      <c r="D24" s="50">
        <v>228</v>
      </c>
      <c r="E24" s="50">
        <v>11207.039999999964</v>
      </c>
      <c r="F24" s="41">
        <f t="shared" si="6"/>
        <v>0.004581341088814292</v>
      </c>
      <c r="G24" s="20">
        <v>470</v>
      </c>
      <c r="H24" s="43">
        <f t="shared" si="7"/>
        <v>0.027252696277397657</v>
      </c>
      <c r="I24" s="50">
        <v>471</v>
      </c>
      <c r="J24" s="50">
        <v>24225.079999999987</v>
      </c>
      <c r="K24" s="41">
        <f t="shared" si="8"/>
        <v>0.009358770338407684</v>
      </c>
      <c r="L24" s="18"/>
      <c r="M24" s="12"/>
      <c r="N24" s="11"/>
      <c r="O24" s="11"/>
      <c r="P24" s="16"/>
      <c r="Q24" s="20"/>
      <c r="R24" s="12"/>
      <c r="S24" s="11"/>
      <c r="T24" s="11"/>
      <c r="U24" s="21"/>
      <c r="V24" s="20"/>
      <c r="W24" s="12"/>
      <c r="X24" s="11"/>
      <c r="Y24" s="11"/>
      <c r="Z24" s="21"/>
    </row>
    <row r="25" spans="1:26" ht="15">
      <c r="A25" s="10" t="s">
        <v>127</v>
      </c>
      <c r="B25" s="20">
        <v>7</v>
      </c>
      <c r="C25" s="43">
        <f t="shared" si="5"/>
        <v>0.00022003583440731775</v>
      </c>
      <c r="D25" s="50">
        <v>7</v>
      </c>
      <c r="E25" s="50">
        <v>85.19999999999999</v>
      </c>
      <c r="F25" s="41">
        <f t="shared" si="6"/>
        <v>3.4829023610782046E-05</v>
      </c>
      <c r="G25" s="20">
        <v>19</v>
      </c>
      <c r="H25" s="43">
        <f t="shared" si="7"/>
        <v>0.0011017047431288415</v>
      </c>
      <c r="I25" s="50">
        <v>19</v>
      </c>
      <c r="J25" s="50">
        <v>286.40000000000003</v>
      </c>
      <c r="K25" s="41">
        <f t="shared" si="8"/>
        <v>0.00011064367279364866</v>
      </c>
      <c r="L25" s="18"/>
      <c r="M25" s="12"/>
      <c r="N25" s="11"/>
      <c r="O25" s="11"/>
      <c r="P25" s="16"/>
      <c r="Q25" s="20"/>
      <c r="R25" s="12"/>
      <c r="S25" s="11"/>
      <c r="T25" s="11"/>
      <c r="U25" s="21"/>
      <c r="V25" s="20"/>
      <c r="W25" s="12"/>
      <c r="X25" s="11"/>
      <c r="Y25" s="11"/>
      <c r="Z25" s="21"/>
    </row>
    <row r="26" spans="1:26" ht="15">
      <c r="A26" s="10" t="s">
        <v>53</v>
      </c>
      <c r="B26" s="20">
        <v>115</v>
      </c>
      <c r="C26" s="43">
        <f t="shared" si="5"/>
        <v>0.0036148744224059346</v>
      </c>
      <c r="D26" s="50">
        <v>115</v>
      </c>
      <c r="E26" s="50">
        <v>2353.5999999999967</v>
      </c>
      <c r="F26" s="41">
        <f t="shared" si="6"/>
        <v>0.0009621313376800061</v>
      </c>
      <c r="G26" s="20">
        <v>238</v>
      </c>
      <c r="H26" s="43">
        <f t="shared" si="7"/>
        <v>0.013800301519192856</v>
      </c>
      <c r="I26" s="50">
        <v>238</v>
      </c>
      <c r="J26" s="50">
        <v>5700</v>
      </c>
      <c r="K26" s="41">
        <f t="shared" si="8"/>
        <v>0.002202056337024432</v>
      </c>
      <c r="L26" s="18"/>
      <c r="M26" s="12"/>
      <c r="N26" s="11"/>
      <c r="O26" s="11"/>
      <c r="P26" s="16"/>
      <c r="Q26" s="20"/>
      <c r="R26" s="12"/>
      <c r="S26" s="11"/>
      <c r="T26" s="11"/>
      <c r="U26" s="21"/>
      <c r="V26" s="20"/>
      <c r="W26" s="12"/>
      <c r="X26" s="11"/>
      <c r="Y26" s="11"/>
      <c r="Z26" s="21"/>
    </row>
    <row r="27" spans="1:26" ht="15">
      <c r="A27" s="10" t="s">
        <v>129</v>
      </c>
      <c r="B27" s="20">
        <v>100</v>
      </c>
      <c r="C27" s="43">
        <f t="shared" si="5"/>
        <v>0.0031433690629616823</v>
      </c>
      <c r="D27" s="50">
        <v>106</v>
      </c>
      <c r="E27" s="50">
        <v>1764.709999999999</v>
      </c>
      <c r="F27" s="41">
        <f t="shared" si="6"/>
        <v>0.0007213981954951075</v>
      </c>
      <c r="G27" s="20">
        <v>48</v>
      </c>
      <c r="H27" s="43">
        <f t="shared" si="7"/>
        <v>0.0027832540879044417</v>
      </c>
      <c r="I27" s="50">
        <v>54</v>
      </c>
      <c r="J27" s="50">
        <v>968.3199999999999</v>
      </c>
      <c r="K27" s="41">
        <f t="shared" si="8"/>
        <v>0.0003740868758364031</v>
      </c>
      <c r="L27" s="18"/>
      <c r="M27" s="12"/>
      <c r="N27" s="11"/>
      <c r="O27" s="11"/>
      <c r="P27" s="16"/>
      <c r="Q27" s="20"/>
      <c r="R27" s="12"/>
      <c r="S27" s="11"/>
      <c r="T27" s="11"/>
      <c r="U27" s="21"/>
      <c r="V27" s="20"/>
      <c r="W27" s="12"/>
      <c r="X27" s="11"/>
      <c r="Y27" s="11"/>
      <c r="Z27" s="21"/>
    </row>
    <row r="28" spans="1:26" ht="15">
      <c r="A28" s="10" t="s">
        <v>32</v>
      </c>
      <c r="B28" s="20">
        <v>738</v>
      </c>
      <c r="C28" s="43">
        <f t="shared" si="5"/>
        <v>0.023198063684657214</v>
      </c>
      <c r="D28" s="50">
        <v>1298</v>
      </c>
      <c r="E28" s="50">
        <v>9779.159999999914</v>
      </c>
      <c r="F28" s="41">
        <f t="shared" si="6"/>
        <v>0.003997636086075263</v>
      </c>
      <c r="G28" s="20">
        <v>148</v>
      </c>
      <c r="H28" s="43">
        <f t="shared" si="7"/>
        <v>0.008581700104372028</v>
      </c>
      <c r="I28" s="50">
        <v>255</v>
      </c>
      <c r="J28" s="50">
        <v>1953.1100000000067</v>
      </c>
      <c r="K28" s="41">
        <f t="shared" si="8"/>
        <v>0.00075453653550979</v>
      </c>
      <c r="L28" s="18"/>
      <c r="M28" s="12"/>
      <c r="N28" s="11"/>
      <c r="O28" s="11"/>
      <c r="P28" s="16"/>
      <c r="Q28" s="20"/>
      <c r="R28" s="12"/>
      <c r="S28" s="11"/>
      <c r="T28" s="11"/>
      <c r="U28" s="21"/>
      <c r="V28" s="20"/>
      <c r="W28" s="12"/>
      <c r="X28" s="11"/>
      <c r="Y28" s="11"/>
      <c r="Z28" s="21"/>
    </row>
    <row r="29" spans="1:26" ht="15">
      <c r="A29" s="10" t="s">
        <v>30</v>
      </c>
      <c r="B29" s="20">
        <v>1401</v>
      </c>
      <c r="C29" s="43">
        <f t="shared" si="5"/>
        <v>0.04403860057209317</v>
      </c>
      <c r="D29" s="50">
        <v>1504</v>
      </c>
      <c r="E29" s="50">
        <v>165469</v>
      </c>
      <c r="F29" s="41">
        <f t="shared" si="6"/>
        <v>0.06764229704052224</v>
      </c>
      <c r="G29" s="20">
        <v>1171</v>
      </c>
      <c r="H29" s="43">
        <f t="shared" si="7"/>
        <v>0.06789980285283544</v>
      </c>
      <c r="I29" s="50">
        <v>1387</v>
      </c>
      <c r="J29" s="50">
        <v>152592</v>
      </c>
      <c r="K29" s="41">
        <f t="shared" si="8"/>
        <v>0.05895020711916353</v>
      </c>
      <c r="L29" s="18"/>
      <c r="M29" s="12"/>
      <c r="N29" s="11"/>
      <c r="O29" s="11"/>
      <c r="P29" s="16"/>
      <c r="Q29" s="20"/>
      <c r="R29" s="12"/>
      <c r="S29" s="11"/>
      <c r="T29" s="11"/>
      <c r="U29" s="21"/>
      <c r="V29" s="20"/>
      <c r="W29" s="12"/>
      <c r="X29" s="11"/>
      <c r="Y29" s="11"/>
      <c r="Z29" s="21"/>
    </row>
    <row r="30" spans="1:26" ht="15">
      <c r="A30" s="52" t="s">
        <v>79</v>
      </c>
      <c r="B30" s="22">
        <f>SUM(B17:B29)</f>
        <v>7040</v>
      </c>
      <c r="C30" s="51">
        <f aca="true" t="shared" si="9" ref="C30:K30">SUM(C17:C29)</f>
        <v>0.22129318203250242</v>
      </c>
      <c r="D30" s="14">
        <f t="shared" si="9"/>
        <v>65949</v>
      </c>
      <c r="E30" s="14">
        <f t="shared" si="9"/>
        <v>728269.2539999997</v>
      </c>
      <c r="F30" s="42">
        <f t="shared" si="9"/>
        <v>0.2977101765560167</v>
      </c>
      <c r="G30" s="22">
        <f>SUM(G17:G29)</f>
        <v>5053</v>
      </c>
      <c r="H30" s="51">
        <f t="shared" si="9"/>
        <v>0.29299547721210717</v>
      </c>
      <c r="I30" s="14">
        <f t="shared" si="9"/>
        <v>32689</v>
      </c>
      <c r="J30" s="14">
        <f t="shared" si="9"/>
        <v>611940.5869999982</v>
      </c>
      <c r="K30" s="42">
        <f t="shared" si="9"/>
        <v>0.23640835920803455</v>
      </c>
      <c r="L30" s="19"/>
      <c r="M30" s="15"/>
      <c r="N30" s="14"/>
      <c r="O30" s="14"/>
      <c r="P30" s="17"/>
      <c r="Q30" s="22"/>
      <c r="R30" s="15"/>
      <c r="S30" s="14"/>
      <c r="T30" s="14"/>
      <c r="U30" s="23"/>
      <c r="V30" s="22"/>
      <c r="W30" s="15"/>
      <c r="X30" s="14"/>
      <c r="Y30" s="14"/>
      <c r="Z30" s="23"/>
    </row>
    <row r="31" spans="1:26" ht="15">
      <c r="A31" s="36" t="s">
        <v>346</v>
      </c>
      <c r="B31" s="34"/>
      <c r="C31" s="33"/>
      <c r="D31" s="33"/>
      <c r="E31" s="33"/>
      <c r="F31" s="35"/>
      <c r="G31" s="34"/>
      <c r="H31" s="33"/>
      <c r="I31" s="33"/>
      <c r="J31" s="33"/>
      <c r="K31" s="35"/>
      <c r="L31" s="33"/>
      <c r="M31" s="33"/>
      <c r="N31" s="33"/>
      <c r="O31" s="33"/>
      <c r="P31" s="33"/>
      <c r="Q31" s="34"/>
      <c r="R31" s="33"/>
      <c r="S31" s="33"/>
      <c r="T31" s="33"/>
      <c r="U31" s="35"/>
      <c r="V31" s="34"/>
      <c r="W31" s="33"/>
      <c r="X31" s="33"/>
      <c r="Y31" s="33"/>
      <c r="Z31" s="35"/>
    </row>
    <row r="32" spans="1:26" ht="15">
      <c r="A32" s="10" t="s">
        <v>125</v>
      </c>
      <c r="B32" s="20">
        <v>21</v>
      </c>
      <c r="C32" s="43">
        <f aca="true" t="shared" si="10" ref="C32:C43">B32/$B$45</f>
        <v>0.0006601075032219533</v>
      </c>
      <c r="D32" s="50">
        <v>21</v>
      </c>
      <c r="E32" s="50">
        <v>144.79200000000003</v>
      </c>
      <c r="F32" s="41">
        <f aca="true" t="shared" si="11" ref="F32:F43">E32/$E$45</f>
        <v>5.9189718153196665E-05</v>
      </c>
      <c r="G32" s="20">
        <v>17</v>
      </c>
      <c r="H32" s="43">
        <f>G32/$G$45</f>
        <v>0.0009857358227994897</v>
      </c>
      <c r="I32" s="50">
        <v>19</v>
      </c>
      <c r="J32" s="50">
        <v>127.41400000000004</v>
      </c>
      <c r="K32" s="41">
        <f>J32/$J$45</f>
        <v>4.922329932028615E-05</v>
      </c>
      <c r="L32" s="18"/>
      <c r="M32" s="12"/>
      <c r="N32" s="11"/>
      <c r="O32" s="11"/>
      <c r="P32" s="16"/>
      <c r="Q32" s="20"/>
      <c r="R32" s="12"/>
      <c r="S32" s="11"/>
      <c r="T32" s="11"/>
      <c r="U32" s="21"/>
      <c r="V32" s="20"/>
      <c r="W32" s="12"/>
      <c r="X32" s="11"/>
      <c r="Y32" s="11"/>
      <c r="Z32" s="21"/>
    </row>
    <row r="33" spans="1:26" ht="15">
      <c r="A33" s="10" t="s">
        <v>21</v>
      </c>
      <c r="B33" s="20">
        <v>742</v>
      </c>
      <c r="C33" s="43">
        <f t="shared" si="10"/>
        <v>0.02332379844717568</v>
      </c>
      <c r="D33" s="50">
        <v>1164</v>
      </c>
      <c r="E33" s="50">
        <v>148430.5</v>
      </c>
      <c r="F33" s="41">
        <f t="shared" si="11"/>
        <v>0.06067710550540124</v>
      </c>
      <c r="G33" s="20">
        <v>1825</v>
      </c>
      <c r="H33" s="43">
        <f aca="true" t="shared" si="12" ref="H33:H43">G33/$G$45</f>
        <v>0.10582163980053345</v>
      </c>
      <c r="I33" s="50">
        <v>2820</v>
      </c>
      <c r="J33" s="50">
        <v>286432.4000000006</v>
      </c>
      <c r="K33" s="41">
        <f aca="true" t="shared" si="13" ref="K33:K43">J33/$J$45</f>
        <v>0.11065618974545935</v>
      </c>
      <c r="L33" s="18"/>
      <c r="M33" s="12"/>
      <c r="N33" s="11"/>
      <c r="O33" s="11"/>
      <c r="P33" s="16"/>
      <c r="Q33" s="20"/>
      <c r="R33" s="12"/>
      <c r="S33" s="11"/>
      <c r="T33" s="11"/>
      <c r="U33" s="21"/>
      <c r="V33" s="20"/>
      <c r="W33" s="12"/>
      <c r="X33" s="11"/>
      <c r="Y33" s="11"/>
      <c r="Z33" s="21"/>
    </row>
    <row r="34" spans="1:26" ht="15">
      <c r="A34" s="10" t="s">
        <v>40</v>
      </c>
      <c r="B34" s="20">
        <v>10492</v>
      </c>
      <c r="C34" s="43">
        <f t="shared" si="10"/>
        <v>0.3298022820859397</v>
      </c>
      <c r="D34" s="50">
        <v>99382</v>
      </c>
      <c r="E34" s="50">
        <v>93601.031999995</v>
      </c>
      <c r="F34" s="41">
        <f t="shared" si="11"/>
        <v>0.03826329288170648</v>
      </c>
      <c r="G34" s="20">
        <v>3317</v>
      </c>
      <c r="H34" s="43">
        <f t="shared" si="12"/>
        <v>0.19233445436622984</v>
      </c>
      <c r="I34" s="50">
        <v>24718</v>
      </c>
      <c r="J34" s="50">
        <v>19747.284000000353</v>
      </c>
      <c r="K34" s="41">
        <f t="shared" si="13"/>
        <v>0.0076288827844249035</v>
      </c>
      <c r="L34" s="18"/>
      <c r="M34" s="12"/>
      <c r="N34" s="11"/>
      <c r="O34" s="11"/>
      <c r="P34" s="16"/>
      <c r="Q34" s="20"/>
      <c r="R34" s="12"/>
      <c r="S34" s="11"/>
      <c r="T34" s="11"/>
      <c r="U34" s="21"/>
      <c r="V34" s="20"/>
      <c r="W34" s="12"/>
      <c r="X34" s="11"/>
      <c r="Y34" s="11"/>
      <c r="Z34" s="21"/>
    </row>
    <row r="35" spans="1:26" ht="15">
      <c r="A35" s="10" t="s">
        <v>49</v>
      </c>
      <c r="B35" s="20">
        <v>3265</v>
      </c>
      <c r="C35" s="43">
        <f t="shared" si="10"/>
        <v>0.10263099990569893</v>
      </c>
      <c r="D35" s="50">
        <v>5789</v>
      </c>
      <c r="E35" s="50">
        <v>19682.600000000235</v>
      </c>
      <c r="F35" s="41">
        <f t="shared" si="11"/>
        <v>0.008046076761990458</v>
      </c>
      <c r="G35" s="20">
        <v>602</v>
      </c>
      <c r="H35" s="43">
        <f t="shared" si="12"/>
        <v>0.034906645019134874</v>
      </c>
      <c r="I35" s="50">
        <v>929</v>
      </c>
      <c r="J35" s="50">
        <v>1579.3000000000154</v>
      </c>
      <c r="K35" s="41">
        <f t="shared" si="13"/>
        <v>0.0006101241356250385</v>
      </c>
      <c r="L35" s="18"/>
      <c r="M35" s="12"/>
      <c r="N35" s="11"/>
      <c r="O35" s="11"/>
      <c r="P35" s="16"/>
      <c r="Q35" s="20"/>
      <c r="R35" s="12"/>
      <c r="S35" s="11"/>
      <c r="T35" s="11"/>
      <c r="U35" s="21"/>
      <c r="V35" s="20"/>
      <c r="W35" s="12"/>
      <c r="X35" s="11"/>
      <c r="Y35" s="11"/>
      <c r="Z35" s="21"/>
    </row>
    <row r="36" spans="1:26" ht="15">
      <c r="A36" s="10" t="s">
        <v>13</v>
      </c>
      <c r="B36" s="20">
        <v>77</v>
      </c>
      <c r="C36" s="43">
        <f t="shared" si="10"/>
        <v>0.0024203941784804953</v>
      </c>
      <c r="D36" s="50">
        <v>9598</v>
      </c>
      <c r="E36" s="50">
        <v>13499.921999999999</v>
      </c>
      <c r="F36" s="41">
        <f t="shared" si="11"/>
        <v>0.005518651432883991</v>
      </c>
      <c r="G36" s="20">
        <v>41</v>
      </c>
      <c r="H36" s="43">
        <f t="shared" si="12"/>
        <v>0.0023773628667517104</v>
      </c>
      <c r="I36" s="50">
        <v>5285</v>
      </c>
      <c r="J36" s="50">
        <v>7365.764999999999</v>
      </c>
      <c r="K36" s="41">
        <f t="shared" si="13"/>
        <v>0.002845584121979432</v>
      </c>
      <c r="L36" s="18"/>
      <c r="M36" s="12"/>
      <c r="N36" s="11"/>
      <c r="O36" s="11"/>
      <c r="P36" s="16"/>
      <c r="Q36" s="20"/>
      <c r="R36" s="12"/>
      <c r="S36" s="11"/>
      <c r="T36" s="11"/>
      <c r="U36" s="21"/>
      <c r="V36" s="20"/>
      <c r="W36" s="12"/>
      <c r="X36" s="11"/>
      <c r="Y36" s="11"/>
      <c r="Z36" s="21"/>
    </row>
    <row r="37" spans="1:26" ht="15">
      <c r="A37" s="10" t="s">
        <v>124</v>
      </c>
      <c r="B37" s="20">
        <v>5</v>
      </c>
      <c r="C37" s="43">
        <f t="shared" si="10"/>
        <v>0.00015716845314808412</v>
      </c>
      <c r="D37" s="50">
        <v>556</v>
      </c>
      <c r="E37" s="50">
        <v>667.2</v>
      </c>
      <c r="F37" s="41">
        <f t="shared" si="11"/>
        <v>0.00027274559334640594</v>
      </c>
      <c r="G37" s="20">
        <v>5</v>
      </c>
      <c r="H37" s="43">
        <f t="shared" si="12"/>
        <v>0.00028992230082337936</v>
      </c>
      <c r="I37" s="50">
        <v>708</v>
      </c>
      <c r="J37" s="50">
        <v>679.6800000000001</v>
      </c>
      <c r="K37" s="41">
        <f t="shared" si="13"/>
        <v>0.00026257783353487123</v>
      </c>
      <c r="L37" s="18"/>
      <c r="M37" s="12"/>
      <c r="N37" s="11"/>
      <c r="O37" s="11"/>
      <c r="P37" s="16"/>
      <c r="Q37" s="20"/>
      <c r="R37" s="12"/>
      <c r="S37" s="11"/>
      <c r="T37" s="11"/>
      <c r="U37" s="21"/>
      <c r="V37" s="20"/>
      <c r="W37" s="12"/>
      <c r="X37" s="11"/>
      <c r="Y37" s="11"/>
      <c r="Z37" s="21"/>
    </row>
    <row r="38" spans="1:26" ht="15">
      <c r="A38" s="10" t="s">
        <v>128</v>
      </c>
      <c r="B38" s="20">
        <v>51</v>
      </c>
      <c r="C38" s="43">
        <f t="shared" si="10"/>
        <v>0.001603118222110458</v>
      </c>
      <c r="D38" s="50">
        <v>51</v>
      </c>
      <c r="E38" s="50">
        <v>2328.8000000000015</v>
      </c>
      <c r="F38" s="41">
        <f t="shared" si="11"/>
        <v>0.0009519933120280434</v>
      </c>
      <c r="G38" s="20">
        <v>116</v>
      </c>
      <c r="H38" s="43">
        <f t="shared" si="12"/>
        <v>0.0067261973791024</v>
      </c>
      <c r="I38" s="50">
        <v>116</v>
      </c>
      <c r="J38" s="50">
        <v>5929.120000000002</v>
      </c>
      <c r="K38" s="41">
        <f t="shared" si="13"/>
        <v>0.0022905712752593517</v>
      </c>
      <c r="L38" s="18"/>
      <c r="M38" s="12"/>
      <c r="N38" s="11"/>
      <c r="O38" s="11"/>
      <c r="P38" s="16"/>
      <c r="Q38" s="20"/>
      <c r="R38" s="12"/>
      <c r="S38" s="11"/>
      <c r="T38" s="11"/>
      <c r="U38" s="21"/>
      <c r="V38" s="20"/>
      <c r="W38" s="12"/>
      <c r="X38" s="11"/>
      <c r="Y38" s="11"/>
      <c r="Z38" s="21"/>
    </row>
    <row r="39" spans="1:26" ht="15">
      <c r="A39" s="10" t="s">
        <v>127</v>
      </c>
      <c r="B39" s="20">
        <v>3</v>
      </c>
      <c r="C39" s="43">
        <f t="shared" si="10"/>
        <v>9.430107188885047E-05</v>
      </c>
      <c r="D39" s="50">
        <v>3</v>
      </c>
      <c r="E39" s="50">
        <v>46</v>
      </c>
      <c r="F39" s="41">
        <f t="shared" si="11"/>
        <v>1.8804402418966834E-05</v>
      </c>
      <c r="G39" s="20">
        <v>15</v>
      </c>
      <c r="H39" s="43">
        <f t="shared" si="12"/>
        <v>0.000869766902470138</v>
      </c>
      <c r="I39" s="50">
        <v>15</v>
      </c>
      <c r="J39" s="50">
        <v>200.39999999999998</v>
      </c>
      <c r="K39" s="41">
        <f t="shared" si="13"/>
        <v>7.741966490170108E-05</v>
      </c>
      <c r="L39" s="18"/>
      <c r="M39" s="12"/>
      <c r="N39" s="11"/>
      <c r="O39" s="11"/>
      <c r="P39" s="16"/>
      <c r="Q39" s="20"/>
      <c r="R39" s="12"/>
      <c r="S39" s="11"/>
      <c r="T39" s="11"/>
      <c r="U39" s="21"/>
      <c r="V39" s="20"/>
      <c r="W39" s="12"/>
      <c r="X39" s="11"/>
      <c r="Y39" s="11"/>
      <c r="Z39" s="21"/>
    </row>
    <row r="40" spans="1:26" ht="15">
      <c r="A40" s="10" t="s">
        <v>53</v>
      </c>
      <c r="B40" s="20">
        <v>63</v>
      </c>
      <c r="C40" s="43">
        <f t="shared" si="10"/>
        <v>0.00198032250966586</v>
      </c>
      <c r="D40" s="50">
        <v>63</v>
      </c>
      <c r="E40" s="50">
        <v>1334</v>
      </c>
      <c r="F40" s="41">
        <f t="shared" si="11"/>
        <v>0.0005453276701500382</v>
      </c>
      <c r="G40" s="20">
        <v>109</v>
      </c>
      <c r="H40" s="43">
        <f t="shared" si="12"/>
        <v>0.006320306157949669</v>
      </c>
      <c r="I40" s="50">
        <v>109</v>
      </c>
      <c r="J40" s="50">
        <v>2457.2000000000016</v>
      </c>
      <c r="K40" s="41">
        <f t="shared" si="13"/>
        <v>0.0009492794440941119</v>
      </c>
      <c r="L40" s="18"/>
      <c r="M40" s="12"/>
      <c r="N40" s="11"/>
      <c r="O40" s="11"/>
      <c r="P40" s="16"/>
      <c r="Q40" s="20"/>
      <c r="R40" s="12"/>
      <c r="S40" s="11"/>
      <c r="T40" s="11"/>
      <c r="U40" s="21"/>
      <c r="V40" s="20"/>
      <c r="W40" s="12"/>
      <c r="X40" s="11"/>
      <c r="Y40" s="11"/>
      <c r="Z40" s="21"/>
    </row>
    <row r="41" spans="1:26" ht="15">
      <c r="A41" s="10" t="s">
        <v>129</v>
      </c>
      <c r="B41" s="20">
        <v>868</v>
      </c>
      <c r="C41" s="43">
        <f t="shared" si="10"/>
        <v>0.027284443466507404</v>
      </c>
      <c r="D41" s="50">
        <v>1168</v>
      </c>
      <c r="E41" s="50">
        <v>23664.600000000086</v>
      </c>
      <c r="F41" s="41">
        <f t="shared" si="11"/>
        <v>0.009673883945301831</v>
      </c>
      <c r="G41" s="20">
        <v>788</v>
      </c>
      <c r="H41" s="43">
        <f t="shared" si="12"/>
        <v>0.04569175460976458</v>
      </c>
      <c r="I41" s="50">
        <v>1022</v>
      </c>
      <c r="J41" s="50">
        <v>21347.93000000001</v>
      </c>
      <c r="K41" s="41">
        <f t="shared" si="13"/>
        <v>0.008247253427869125</v>
      </c>
      <c r="L41" s="18"/>
      <c r="M41" s="12"/>
      <c r="N41" s="11"/>
      <c r="O41" s="11"/>
      <c r="P41" s="16"/>
      <c r="Q41" s="20"/>
      <c r="R41" s="12"/>
      <c r="S41" s="11"/>
      <c r="T41" s="11"/>
      <c r="U41" s="21"/>
      <c r="V41" s="20"/>
      <c r="W41" s="12"/>
      <c r="X41" s="11"/>
      <c r="Y41" s="11"/>
      <c r="Z41" s="21"/>
    </row>
    <row r="42" spans="1:26" ht="15">
      <c r="A42" s="10" t="s">
        <v>32</v>
      </c>
      <c r="B42" s="20">
        <v>5764</v>
      </c>
      <c r="C42" s="43">
        <f t="shared" si="10"/>
        <v>0.18118379278911137</v>
      </c>
      <c r="D42" s="50">
        <v>7350</v>
      </c>
      <c r="E42" s="50">
        <v>54949.380000000936</v>
      </c>
      <c r="F42" s="41">
        <f t="shared" si="11"/>
        <v>0.022462831612885772</v>
      </c>
      <c r="G42" s="20">
        <v>2718</v>
      </c>
      <c r="H42" s="43">
        <f t="shared" si="12"/>
        <v>0.157601762727589</v>
      </c>
      <c r="I42" s="50">
        <v>3439</v>
      </c>
      <c r="J42" s="50">
        <v>26437.809999999365</v>
      </c>
      <c r="K42" s="41">
        <f t="shared" si="13"/>
        <v>0.010213604745183597</v>
      </c>
      <c r="L42" s="18"/>
      <c r="M42" s="12"/>
      <c r="N42" s="11"/>
      <c r="O42" s="11"/>
      <c r="P42" s="16"/>
      <c r="Q42" s="20"/>
      <c r="R42" s="12"/>
      <c r="S42" s="11"/>
      <c r="T42" s="11"/>
      <c r="U42" s="21"/>
      <c r="V42" s="20"/>
      <c r="W42" s="12"/>
      <c r="X42" s="11"/>
      <c r="Y42" s="11"/>
      <c r="Z42" s="21"/>
    </row>
    <row r="43" spans="1:26" ht="15">
      <c r="A43" s="10" t="s">
        <v>30</v>
      </c>
      <c r="B43" s="20">
        <v>1552</v>
      </c>
      <c r="C43" s="43">
        <f t="shared" si="10"/>
        <v>0.04878508785716531</v>
      </c>
      <c r="D43" s="50">
        <v>1616</v>
      </c>
      <c r="E43" s="50">
        <v>180640</v>
      </c>
      <c r="F43" s="41">
        <f t="shared" si="11"/>
        <v>0.0738440707165689</v>
      </c>
      <c r="G43" s="20">
        <v>1356</v>
      </c>
      <c r="H43" s="43">
        <f t="shared" si="12"/>
        <v>0.07862692798330048</v>
      </c>
      <c r="I43" s="50">
        <v>1600</v>
      </c>
      <c r="J43" s="50">
        <v>179432</v>
      </c>
      <c r="K43" s="41">
        <f t="shared" si="13"/>
        <v>0.06931918818683647</v>
      </c>
      <c r="L43" s="18"/>
      <c r="M43" s="12"/>
      <c r="N43" s="11"/>
      <c r="O43" s="11"/>
      <c r="P43" s="16"/>
      <c r="Q43" s="20"/>
      <c r="R43" s="12"/>
      <c r="S43" s="11"/>
      <c r="T43" s="11"/>
      <c r="U43" s="21"/>
      <c r="V43" s="20"/>
      <c r="W43" s="12"/>
      <c r="X43" s="11"/>
      <c r="Y43" s="11"/>
      <c r="Z43" s="21"/>
    </row>
    <row r="44" spans="1:26" ht="15">
      <c r="A44" s="52" t="s">
        <v>79</v>
      </c>
      <c r="B44" s="25">
        <f>SUM(B32:B43)</f>
        <v>22903</v>
      </c>
      <c r="C44" s="82">
        <f aca="true" t="shared" si="14" ref="C44:F44">SUM(C32:C43)</f>
        <v>0.719925816490114</v>
      </c>
      <c r="D44" s="26">
        <f t="shared" si="14"/>
        <v>126761</v>
      </c>
      <c r="E44" s="26">
        <f t="shared" si="14"/>
        <v>538988.8259999963</v>
      </c>
      <c r="F44" s="109">
        <f t="shared" si="14"/>
        <v>0.22033397355283532</v>
      </c>
      <c r="G44" s="25">
        <f>SUM(G32:G43)</f>
        <v>10909</v>
      </c>
      <c r="H44" s="82">
        <f aca="true" t="shared" si="15" ref="H44:K44">SUM(H32:H43)</f>
        <v>0.632552475936449</v>
      </c>
      <c r="I44" s="26">
        <f t="shared" si="15"/>
        <v>40780</v>
      </c>
      <c r="J44" s="26">
        <f t="shared" si="15"/>
        <v>551736.3030000003</v>
      </c>
      <c r="K44" s="109">
        <f t="shared" si="15"/>
        <v>0.21314989866448822</v>
      </c>
      <c r="L44" s="19"/>
      <c r="M44" s="12"/>
      <c r="N44" s="14"/>
      <c r="O44" s="14"/>
      <c r="P44" s="17"/>
      <c r="Q44" s="22"/>
      <c r="R44" s="12"/>
      <c r="S44" s="14"/>
      <c r="T44" s="14"/>
      <c r="U44" s="23"/>
      <c r="V44" s="22"/>
      <c r="W44" s="12"/>
      <c r="X44" s="14"/>
      <c r="Y44" s="14"/>
      <c r="Z44" s="23"/>
    </row>
    <row r="45" spans="1:26" ht="15">
      <c r="A45" s="36" t="s">
        <v>293</v>
      </c>
      <c r="B45" s="110">
        <f>SUM(B44,B30,B15)</f>
        <v>31813</v>
      </c>
      <c r="C45" s="111">
        <f aca="true" t="shared" si="16" ref="C45:F45">SUM(C44,C30,C15)</f>
        <v>0.9999999999999999</v>
      </c>
      <c r="D45" s="39">
        <f t="shared" si="16"/>
        <v>238696.476</v>
      </c>
      <c r="E45" s="39">
        <f t="shared" si="16"/>
        <v>2446235.6726424154</v>
      </c>
      <c r="F45" s="112">
        <f t="shared" si="16"/>
        <v>1.0000000000000004</v>
      </c>
      <c r="G45" s="110">
        <f>SUM(G44,G30,G15)</f>
        <v>17246</v>
      </c>
      <c r="H45" s="111">
        <f aca="true" t="shared" si="17" ref="H45:K45">SUM(H44,H30,H15)</f>
        <v>1</v>
      </c>
      <c r="I45" s="39">
        <f t="shared" si="17"/>
        <v>119260</v>
      </c>
      <c r="J45" s="39">
        <f t="shared" si="17"/>
        <v>2588489.633149998</v>
      </c>
      <c r="K45" s="112">
        <f t="shared" si="17"/>
        <v>1</v>
      </c>
      <c r="L45" s="37"/>
      <c r="M45" s="38"/>
      <c r="N45" s="39"/>
      <c r="O45" s="39"/>
      <c r="P45" s="38"/>
      <c r="Q45" s="37"/>
      <c r="R45" s="38"/>
      <c r="S45" s="39"/>
      <c r="T45" s="39"/>
      <c r="U45" s="38"/>
      <c r="V45" s="37"/>
      <c r="W45" s="38"/>
      <c r="X45" s="39"/>
      <c r="Y45" s="39"/>
      <c r="Z45" s="38"/>
    </row>
  </sheetData>
  <mergeCells count="5">
    <mergeCell ref="B4:F4"/>
    <mergeCell ref="G4:K4"/>
    <mergeCell ref="L4:P4"/>
    <mergeCell ref="Q4:U4"/>
    <mergeCell ref="V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A44C-CE6F-4FA5-8419-9392CDED5A40}">
  <sheetPr>
    <tabColor theme="9" tint="0.7999799847602844"/>
  </sheetPr>
  <dimension ref="A3:Z76"/>
  <sheetViews>
    <sheetView zoomScale="85" zoomScaleNormal="85" workbookViewId="0" topLeftCell="A1">
      <selection activeCell="M20" sqref="M20"/>
    </sheetView>
  </sheetViews>
  <sheetFormatPr defaultColWidth="9.140625" defaultRowHeight="15"/>
  <cols>
    <col min="1" max="1" width="68.8515625" style="1" bestFit="1" customWidth="1"/>
    <col min="2" max="26" width="17.7109375" style="1" customWidth="1"/>
    <col min="27" max="16384" width="9.140625" style="1" customWidth="1"/>
  </cols>
  <sheetData>
    <row r="3" spans="1:26" ht="15">
      <c r="A3" s="40" t="s">
        <v>350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26" ht="15">
      <c r="B4" s="209">
        <v>2021</v>
      </c>
      <c r="C4" s="210"/>
      <c r="D4" s="210"/>
      <c r="E4" s="210"/>
      <c r="F4" s="211"/>
      <c r="G4" s="209">
        <v>2022</v>
      </c>
      <c r="H4" s="210"/>
      <c r="I4" s="210"/>
      <c r="J4" s="210"/>
      <c r="K4" s="211"/>
      <c r="L4" s="209">
        <v>2023</v>
      </c>
      <c r="M4" s="210"/>
      <c r="N4" s="210"/>
      <c r="O4" s="210"/>
      <c r="P4" s="211"/>
      <c r="Q4" s="209">
        <v>2024</v>
      </c>
      <c r="R4" s="210"/>
      <c r="S4" s="210"/>
      <c r="T4" s="210"/>
      <c r="U4" s="211"/>
      <c r="V4" s="209">
        <v>2025</v>
      </c>
      <c r="W4" s="210"/>
      <c r="X4" s="210"/>
      <c r="Y4" s="210"/>
      <c r="Z4" s="211"/>
    </row>
    <row r="5" spans="1:26" ht="30">
      <c r="A5" s="47"/>
      <c r="B5" s="29" t="s">
        <v>292</v>
      </c>
      <c r="C5" s="30" t="s">
        <v>291</v>
      </c>
      <c r="D5" s="30" t="s">
        <v>199</v>
      </c>
      <c r="E5" s="27" t="s">
        <v>200</v>
      </c>
      <c r="F5" s="31" t="s">
        <v>201</v>
      </c>
      <c r="G5" s="29" t="s">
        <v>292</v>
      </c>
      <c r="H5" s="30" t="s">
        <v>291</v>
      </c>
      <c r="I5" s="30" t="s">
        <v>199</v>
      </c>
      <c r="J5" s="27" t="s">
        <v>200</v>
      </c>
      <c r="K5" s="31" t="s">
        <v>201</v>
      </c>
      <c r="L5" s="32" t="s">
        <v>292</v>
      </c>
      <c r="M5" s="30" t="s">
        <v>291</v>
      </c>
      <c r="N5" s="30" t="s">
        <v>199</v>
      </c>
      <c r="O5" s="27" t="s">
        <v>200</v>
      </c>
      <c r="P5" s="28" t="s">
        <v>201</v>
      </c>
      <c r="Q5" s="29" t="s">
        <v>292</v>
      </c>
      <c r="R5" s="30" t="s">
        <v>291</v>
      </c>
      <c r="S5" s="30" t="s">
        <v>199</v>
      </c>
      <c r="T5" s="27" t="s">
        <v>200</v>
      </c>
      <c r="U5" s="31" t="s">
        <v>201</v>
      </c>
      <c r="V5" s="29" t="s">
        <v>292</v>
      </c>
      <c r="W5" s="30" t="s">
        <v>291</v>
      </c>
      <c r="X5" s="30" t="s">
        <v>199</v>
      </c>
      <c r="Y5" s="27" t="s">
        <v>200</v>
      </c>
      <c r="Z5" s="31" t="s">
        <v>201</v>
      </c>
    </row>
    <row r="6" spans="1:26" ht="15">
      <c r="A6" s="36" t="s">
        <v>83</v>
      </c>
      <c r="B6" s="34"/>
      <c r="C6" s="33"/>
      <c r="D6" s="33"/>
      <c r="E6" s="33"/>
      <c r="F6" s="35"/>
      <c r="G6" s="34"/>
      <c r="H6" s="33"/>
      <c r="I6" s="33"/>
      <c r="J6" s="33"/>
      <c r="K6" s="35"/>
      <c r="L6" s="33"/>
      <c r="M6" s="33"/>
      <c r="N6" s="33"/>
      <c r="O6" s="33"/>
      <c r="P6" s="33"/>
      <c r="Q6" s="34"/>
      <c r="R6" s="33"/>
      <c r="S6" s="33"/>
      <c r="T6" s="33"/>
      <c r="U6" s="35"/>
      <c r="V6" s="34"/>
      <c r="W6" s="33"/>
      <c r="X6" s="33"/>
      <c r="Y6" s="33"/>
      <c r="Z6" s="35"/>
    </row>
    <row r="7" spans="1:26" ht="15">
      <c r="A7" s="10" t="s">
        <v>344</v>
      </c>
      <c r="B7" s="20">
        <v>1659</v>
      </c>
      <c r="C7" s="43">
        <f aca="true" t="shared" si="0" ref="C7:C14">B7/$B$58</f>
        <v>0.05214849275453431</v>
      </c>
      <c r="D7" s="50">
        <v>41872</v>
      </c>
      <c r="E7" s="50">
        <v>1112153.7876424198</v>
      </c>
      <c r="F7" s="41">
        <f aca="true" t="shared" si="1" ref="F7:F14">E7/$E$58</f>
        <v>0.4546388559696999</v>
      </c>
      <c r="G7" s="20">
        <v>1170</v>
      </c>
      <c r="H7" s="43">
        <f>G7/$G$58</f>
        <v>0.06784181839267077</v>
      </c>
      <c r="I7" s="50">
        <v>43480</v>
      </c>
      <c r="J7" s="50">
        <v>1389181.3031499996</v>
      </c>
      <c r="K7" s="41">
        <f>J7/$J$58</f>
        <v>0.5366764020837402</v>
      </c>
      <c r="L7" s="18"/>
      <c r="M7" s="12"/>
      <c r="N7" s="11"/>
      <c r="O7" s="11"/>
      <c r="P7" s="16"/>
      <c r="Q7" s="20"/>
      <c r="R7" s="12"/>
      <c r="S7" s="11"/>
      <c r="T7" s="11"/>
      <c r="U7" s="21"/>
      <c r="V7" s="20"/>
      <c r="W7" s="12"/>
      <c r="X7" s="11"/>
      <c r="Y7" s="11"/>
      <c r="Z7" s="21"/>
    </row>
    <row r="8" spans="1:26" ht="15">
      <c r="A8" s="10" t="s">
        <v>63</v>
      </c>
      <c r="B8" s="20">
        <v>4</v>
      </c>
      <c r="C8" s="43">
        <f t="shared" si="0"/>
        <v>0.0001257347625184673</v>
      </c>
      <c r="D8" s="50">
        <v>10.476</v>
      </c>
      <c r="E8" s="50">
        <v>1034.375</v>
      </c>
      <c r="F8" s="41">
        <f t="shared" si="1"/>
        <v>0.00042284355982866894</v>
      </c>
      <c r="G8" s="20">
        <v>0</v>
      </c>
      <c r="H8" s="43">
        <f aca="true" t="shared" si="2" ref="H8:H14">G8/$G$58</f>
        <v>0</v>
      </c>
      <c r="I8" s="50">
        <v>0</v>
      </c>
      <c r="J8" s="50">
        <v>0</v>
      </c>
      <c r="K8" s="41">
        <f aca="true" t="shared" si="3" ref="K8:K14">J8/$J$58</f>
        <v>0</v>
      </c>
      <c r="L8" s="18"/>
      <c r="M8" s="12"/>
      <c r="N8" s="11"/>
      <c r="O8" s="11"/>
      <c r="P8" s="16"/>
      <c r="Q8" s="20"/>
      <c r="R8" s="12"/>
      <c r="S8" s="11"/>
      <c r="T8" s="11"/>
      <c r="U8" s="21"/>
      <c r="V8" s="20"/>
      <c r="W8" s="12"/>
      <c r="X8" s="11"/>
      <c r="Y8" s="11"/>
      <c r="Z8" s="21"/>
    </row>
    <row r="9" spans="1:26" ht="15">
      <c r="A9" s="10" t="s">
        <v>21</v>
      </c>
      <c r="B9" s="20">
        <v>63</v>
      </c>
      <c r="C9" s="43">
        <f t="shared" si="0"/>
        <v>0.00198032250966586</v>
      </c>
      <c r="D9" s="50">
        <v>147</v>
      </c>
      <c r="E9" s="50">
        <v>19417.5</v>
      </c>
      <c r="F9" s="41">
        <f t="shared" si="1"/>
        <v>0.007937706173267122</v>
      </c>
      <c r="G9" s="20">
        <v>57</v>
      </c>
      <c r="H9" s="43">
        <f t="shared" si="2"/>
        <v>0.0033051142293865246</v>
      </c>
      <c r="I9" s="50">
        <v>157</v>
      </c>
      <c r="J9" s="50">
        <v>15834.4</v>
      </c>
      <c r="K9" s="41">
        <f t="shared" si="3"/>
        <v>0.006117235239119247</v>
      </c>
      <c r="L9" s="18"/>
      <c r="M9" s="12"/>
      <c r="N9" s="11"/>
      <c r="O9" s="11"/>
      <c r="P9" s="16"/>
      <c r="Q9" s="20"/>
      <c r="R9" s="12"/>
      <c r="S9" s="11"/>
      <c r="T9" s="11"/>
      <c r="U9" s="21"/>
      <c r="V9" s="20"/>
      <c r="W9" s="12"/>
      <c r="X9" s="11"/>
      <c r="Y9" s="11"/>
      <c r="Z9" s="21"/>
    </row>
    <row r="10" spans="1:26" ht="15">
      <c r="A10" s="10" t="s">
        <v>13</v>
      </c>
      <c r="B10" s="20">
        <v>1</v>
      </c>
      <c r="C10" s="43">
        <f t="shared" si="0"/>
        <v>3.1433690629616825E-05</v>
      </c>
      <c r="D10" s="50">
        <v>320</v>
      </c>
      <c r="E10" s="50">
        <v>540.48</v>
      </c>
      <c r="F10" s="41">
        <f t="shared" si="1"/>
        <v>0.0002209435525957211</v>
      </c>
      <c r="G10" s="20">
        <v>3</v>
      </c>
      <c r="H10" s="43">
        <f t="shared" si="2"/>
        <v>0.0001739533804940276</v>
      </c>
      <c r="I10" s="50">
        <v>940</v>
      </c>
      <c r="J10" s="50">
        <v>1305.66</v>
      </c>
      <c r="K10" s="41">
        <f t="shared" si="3"/>
        <v>0.0005044099784209339</v>
      </c>
      <c r="L10" s="18"/>
      <c r="M10" s="12"/>
      <c r="N10" s="11"/>
      <c r="O10" s="11"/>
      <c r="P10" s="16"/>
      <c r="Q10" s="20"/>
      <c r="R10" s="12"/>
      <c r="S10" s="11"/>
      <c r="T10" s="11"/>
      <c r="U10" s="21"/>
      <c r="V10" s="20"/>
      <c r="W10" s="12"/>
      <c r="X10" s="11"/>
      <c r="Y10" s="11"/>
      <c r="Z10" s="21"/>
    </row>
    <row r="11" spans="1:26" ht="15">
      <c r="A11" s="10" t="s">
        <v>124</v>
      </c>
      <c r="B11" s="20">
        <v>1</v>
      </c>
      <c r="C11" s="43">
        <f t="shared" si="0"/>
        <v>3.1433690629616825E-05</v>
      </c>
      <c r="D11" s="50">
        <v>180</v>
      </c>
      <c r="E11" s="50">
        <v>216</v>
      </c>
      <c r="F11" s="41">
        <f t="shared" si="1"/>
        <v>8.82989330977571E-05</v>
      </c>
      <c r="G11" s="20">
        <v>0</v>
      </c>
      <c r="H11" s="43">
        <f t="shared" si="2"/>
        <v>0</v>
      </c>
      <c r="I11" s="50">
        <v>0</v>
      </c>
      <c r="J11" s="50">
        <v>0</v>
      </c>
      <c r="K11" s="41">
        <f t="shared" si="3"/>
        <v>0</v>
      </c>
      <c r="L11" s="18"/>
      <c r="M11" s="12"/>
      <c r="N11" s="11"/>
      <c r="O11" s="11"/>
      <c r="P11" s="16"/>
      <c r="Q11" s="20"/>
      <c r="R11" s="12"/>
      <c r="S11" s="11"/>
      <c r="T11" s="11"/>
      <c r="U11" s="21"/>
      <c r="V11" s="20"/>
      <c r="W11" s="12"/>
      <c r="X11" s="11"/>
      <c r="Y11" s="11"/>
      <c r="Z11" s="21"/>
    </row>
    <row r="12" spans="1:26" ht="15">
      <c r="A12" s="10" t="s">
        <v>53</v>
      </c>
      <c r="B12" s="20">
        <v>1</v>
      </c>
      <c r="C12" s="43">
        <f t="shared" si="0"/>
        <v>3.1433690629616825E-05</v>
      </c>
      <c r="D12" s="50">
        <v>3</v>
      </c>
      <c r="E12" s="50">
        <v>50.400000000000006</v>
      </c>
      <c r="F12" s="41">
        <f t="shared" si="1"/>
        <v>2.0603084389476658E-05</v>
      </c>
      <c r="G12" s="20">
        <v>1</v>
      </c>
      <c r="H12" s="43">
        <f t="shared" si="2"/>
        <v>5.798446016467587E-05</v>
      </c>
      <c r="I12" s="50">
        <v>1</v>
      </c>
      <c r="J12" s="50">
        <v>62</v>
      </c>
      <c r="K12" s="41">
        <f t="shared" si="3"/>
        <v>2.3952191736055256E-05</v>
      </c>
      <c r="L12" s="18"/>
      <c r="M12" s="12"/>
      <c r="N12" s="11"/>
      <c r="O12" s="11"/>
      <c r="P12" s="16"/>
      <c r="Q12" s="20"/>
      <c r="R12" s="12"/>
      <c r="S12" s="11"/>
      <c r="T12" s="11"/>
      <c r="U12" s="21"/>
      <c r="V12" s="20"/>
      <c r="W12" s="12"/>
      <c r="X12" s="11"/>
      <c r="Y12" s="11"/>
      <c r="Z12" s="21"/>
    </row>
    <row r="13" spans="1:26" ht="15">
      <c r="A13" s="10" t="s">
        <v>32</v>
      </c>
      <c r="B13" s="20">
        <v>122</v>
      </c>
      <c r="C13" s="43">
        <f t="shared" si="0"/>
        <v>0.0038349102568132525</v>
      </c>
      <c r="D13" s="50">
        <v>3350</v>
      </c>
      <c r="E13" s="50">
        <v>33962.049999999996</v>
      </c>
      <c r="F13" s="41">
        <f t="shared" si="1"/>
        <v>0.013883392503762412</v>
      </c>
      <c r="G13" s="20">
        <v>28</v>
      </c>
      <c r="H13" s="43">
        <f t="shared" si="2"/>
        <v>0.0016235648846109243</v>
      </c>
      <c r="I13" s="50">
        <v>1146</v>
      </c>
      <c r="J13" s="50">
        <v>10858.380000000001</v>
      </c>
      <c r="K13" s="41">
        <f t="shared" si="3"/>
        <v>0.004194870962950769</v>
      </c>
      <c r="L13" s="18"/>
      <c r="M13" s="12"/>
      <c r="N13" s="11"/>
      <c r="O13" s="11"/>
      <c r="P13" s="16"/>
      <c r="Q13" s="20"/>
      <c r="R13" s="12"/>
      <c r="S13" s="11"/>
      <c r="T13" s="11"/>
      <c r="U13" s="21"/>
      <c r="V13" s="20"/>
      <c r="W13" s="12"/>
      <c r="X13" s="11"/>
      <c r="Y13" s="11"/>
      <c r="Z13" s="21"/>
    </row>
    <row r="14" spans="1:26" ht="15">
      <c r="A14" s="10" t="s">
        <v>30</v>
      </c>
      <c r="B14" s="20">
        <v>19</v>
      </c>
      <c r="C14" s="43">
        <f t="shared" si="0"/>
        <v>0.0005972401219627196</v>
      </c>
      <c r="D14" s="50">
        <v>104</v>
      </c>
      <c r="E14" s="50">
        <v>11603</v>
      </c>
      <c r="F14" s="41">
        <f t="shared" si="1"/>
        <v>0.0047432061145059054</v>
      </c>
      <c r="G14" s="20">
        <v>25</v>
      </c>
      <c r="H14" s="43">
        <f t="shared" si="2"/>
        <v>0.0014496115041168966</v>
      </c>
      <c r="I14" s="50">
        <v>67</v>
      </c>
      <c r="J14" s="50">
        <v>7571</v>
      </c>
      <c r="K14" s="41">
        <f t="shared" si="3"/>
        <v>0.0029248716715108763</v>
      </c>
      <c r="L14" s="18"/>
      <c r="M14" s="12"/>
      <c r="N14" s="11"/>
      <c r="O14" s="11"/>
      <c r="P14" s="16"/>
      <c r="Q14" s="20"/>
      <c r="R14" s="12"/>
      <c r="S14" s="11"/>
      <c r="T14" s="11"/>
      <c r="U14" s="21"/>
      <c r="V14" s="20"/>
      <c r="W14" s="12"/>
      <c r="X14" s="11"/>
      <c r="Y14" s="11"/>
      <c r="Z14" s="21"/>
    </row>
    <row r="15" spans="1:26" ht="15">
      <c r="A15" s="52" t="s">
        <v>79</v>
      </c>
      <c r="B15" s="22">
        <f>SUM(B7:B14)</f>
        <v>1870</v>
      </c>
      <c r="C15" s="51">
        <f aca="true" t="shared" si="4" ref="C15:K15">SUM(C7:C14)</f>
        <v>0.058781001477383445</v>
      </c>
      <c r="D15" s="14">
        <f t="shared" si="4"/>
        <v>45986.476</v>
      </c>
      <c r="E15" s="14">
        <f t="shared" si="4"/>
        <v>1178977.5926424197</v>
      </c>
      <c r="F15" s="42">
        <f t="shared" si="4"/>
        <v>0.481955849891147</v>
      </c>
      <c r="G15" s="22">
        <f>SUM(G7:G14)</f>
        <v>1284</v>
      </c>
      <c r="H15" s="51">
        <f t="shared" si="4"/>
        <v>0.07445204685144381</v>
      </c>
      <c r="I15" s="14">
        <f t="shared" si="4"/>
        <v>45791</v>
      </c>
      <c r="J15" s="14">
        <f t="shared" si="4"/>
        <v>1424812.7431499993</v>
      </c>
      <c r="K15" s="42">
        <f t="shared" si="4"/>
        <v>0.5504417421274781</v>
      </c>
      <c r="L15" s="19"/>
      <c r="M15" s="12"/>
      <c r="N15" s="14"/>
      <c r="O15" s="14"/>
      <c r="P15" s="17"/>
      <c r="Q15" s="22"/>
      <c r="R15" s="12"/>
      <c r="S15" s="14"/>
      <c r="T15" s="14"/>
      <c r="U15" s="23"/>
      <c r="V15" s="22"/>
      <c r="W15" s="12"/>
      <c r="X15" s="14"/>
      <c r="Y15" s="14"/>
      <c r="Z15" s="23"/>
    </row>
    <row r="16" spans="1:26" ht="15">
      <c r="A16" s="36" t="s">
        <v>347</v>
      </c>
      <c r="B16" s="34"/>
      <c r="C16" s="44"/>
      <c r="D16" s="33"/>
      <c r="E16" s="33"/>
      <c r="F16" s="46"/>
      <c r="G16" s="34"/>
      <c r="H16" s="33"/>
      <c r="I16" s="33"/>
      <c r="J16" s="33"/>
      <c r="K16" s="35"/>
      <c r="L16" s="33"/>
      <c r="M16" s="33"/>
      <c r="N16" s="33"/>
      <c r="O16" s="33"/>
      <c r="P16" s="33"/>
      <c r="Q16" s="34"/>
      <c r="R16" s="33"/>
      <c r="S16" s="33"/>
      <c r="T16" s="33"/>
      <c r="U16" s="35"/>
      <c r="V16" s="34"/>
      <c r="W16" s="33"/>
      <c r="X16" s="33"/>
      <c r="Y16" s="33"/>
      <c r="Z16" s="35"/>
    </row>
    <row r="17" spans="1:26" ht="15">
      <c r="A17" s="10" t="s">
        <v>125</v>
      </c>
      <c r="B17" s="20">
        <v>20</v>
      </c>
      <c r="C17" s="43">
        <f aca="true" t="shared" si="5" ref="C17:C29">B17/$B$58</f>
        <v>0.0006286738125923365</v>
      </c>
      <c r="D17" s="50">
        <v>25</v>
      </c>
      <c r="E17" s="50">
        <v>170.29399999999998</v>
      </c>
      <c r="F17" s="41">
        <f aca="true" t="shared" si="6" ref="F17:F29">E17/$E$58</f>
        <v>6.961471533772891E-05</v>
      </c>
      <c r="G17" s="20">
        <v>16</v>
      </c>
      <c r="H17" s="43">
        <f>G17/$G$58</f>
        <v>0.0009277513626348139</v>
      </c>
      <c r="I17" s="50">
        <v>19</v>
      </c>
      <c r="J17" s="50">
        <v>127.41400000000003</v>
      </c>
      <c r="K17" s="41">
        <f>J17/$J$58</f>
        <v>4.9223299320286214E-05</v>
      </c>
      <c r="L17" s="18"/>
      <c r="M17" s="12"/>
      <c r="N17" s="11"/>
      <c r="O17" s="11"/>
      <c r="P17" s="16"/>
      <c r="Q17" s="20"/>
      <c r="R17" s="12"/>
      <c r="S17" s="11"/>
      <c r="T17" s="11"/>
      <c r="U17" s="21"/>
      <c r="V17" s="20"/>
      <c r="W17" s="12"/>
      <c r="X17" s="11"/>
      <c r="Y17" s="11"/>
      <c r="Z17" s="21"/>
    </row>
    <row r="18" spans="1:26" ht="15">
      <c r="A18" s="10" t="s">
        <v>69</v>
      </c>
      <c r="B18" s="20">
        <v>9</v>
      </c>
      <c r="C18" s="43">
        <f t="shared" si="5"/>
        <v>0.0002829032156665514</v>
      </c>
      <c r="D18" s="50">
        <v>9</v>
      </c>
      <c r="E18" s="50">
        <v>878.9</v>
      </c>
      <c r="F18" s="41">
        <f t="shared" si="6"/>
        <v>0.0003592867236093459</v>
      </c>
      <c r="G18" s="20">
        <v>153</v>
      </c>
      <c r="H18" s="43">
        <f aca="true" t="shared" si="7" ref="H18:H29">G18/$G$58</f>
        <v>0.008871622405195408</v>
      </c>
      <c r="I18" s="50">
        <v>153</v>
      </c>
      <c r="J18" s="50">
        <v>15647.699999999963</v>
      </c>
      <c r="K18" s="41">
        <f aca="true" t="shared" si="8" ref="K18:K29">J18/$J$58</f>
        <v>0.006045108235939854</v>
      </c>
      <c r="L18" s="18"/>
      <c r="M18" s="12"/>
      <c r="N18" s="11"/>
      <c r="O18" s="11"/>
      <c r="P18" s="16"/>
      <c r="Q18" s="20"/>
      <c r="R18" s="12"/>
      <c r="S18" s="11"/>
      <c r="T18" s="11"/>
      <c r="U18" s="21"/>
      <c r="V18" s="20"/>
      <c r="W18" s="12"/>
      <c r="X18" s="11"/>
      <c r="Y18" s="11"/>
      <c r="Z18" s="21"/>
    </row>
    <row r="19" spans="1:26" ht="15">
      <c r="A19" s="10" t="s">
        <v>21</v>
      </c>
      <c r="B19" s="20">
        <v>2302</v>
      </c>
      <c r="C19" s="43">
        <f t="shared" si="5"/>
        <v>0.07236035582937793</v>
      </c>
      <c r="D19" s="50">
        <v>4195</v>
      </c>
      <c r="E19" s="50">
        <v>531135.5</v>
      </c>
      <c r="F19" s="41">
        <f t="shared" si="6"/>
        <v>0.21712360176085077</v>
      </c>
      <c r="G19" s="20">
        <v>3127</v>
      </c>
      <c r="H19" s="43">
        <f t="shared" si="7"/>
        <v>0.18131740693494144</v>
      </c>
      <c r="I19" s="50">
        <v>5270</v>
      </c>
      <c r="J19" s="50">
        <v>508994.7999999956</v>
      </c>
      <c r="K19" s="41">
        <f t="shared" si="8"/>
        <v>0.19663775874604827</v>
      </c>
      <c r="L19" s="18"/>
      <c r="M19" s="12"/>
      <c r="N19" s="11"/>
      <c r="O19" s="11"/>
      <c r="P19" s="16"/>
      <c r="Q19" s="20"/>
      <c r="R19" s="12"/>
      <c r="S19" s="11"/>
      <c r="T19" s="11"/>
      <c r="U19" s="21"/>
      <c r="V19" s="20"/>
      <c r="W19" s="12"/>
      <c r="X19" s="11"/>
      <c r="Y19" s="11"/>
      <c r="Z19" s="21"/>
    </row>
    <row r="20" spans="1:26" ht="15">
      <c r="A20" s="10" t="s">
        <v>40</v>
      </c>
      <c r="B20" s="20">
        <v>6883</v>
      </c>
      <c r="C20" s="43">
        <f t="shared" si="5"/>
        <v>0.2163580926036526</v>
      </c>
      <c r="D20" s="50">
        <v>68872</v>
      </c>
      <c r="E20" s="50">
        <v>64523.93000000126</v>
      </c>
      <c r="F20" s="41">
        <f t="shared" si="6"/>
        <v>0.02637682489941886</v>
      </c>
      <c r="G20" s="20">
        <v>1876</v>
      </c>
      <c r="H20" s="43">
        <f t="shared" si="7"/>
        <v>0.10877884726893193</v>
      </c>
      <c r="I20" s="50">
        <v>13685</v>
      </c>
      <c r="J20" s="50">
        <v>10724.435999999983</v>
      </c>
      <c r="K20" s="41">
        <f t="shared" si="8"/>
        <v>0.004143124956984727</v>
      </c>
      <c r="L20" s="18"/>
      <c r="M20" s="12"/>
      <c r="N20" s="11"/>
      <c r="O20" s="11"/>
      <c r="P20" s="16"/>
      <c r="Q20" s="20"/>
      <c r="R20" s="12"/>
      <c r="S20" s="11"/>
      <c r="T20" s="11"/>
      <c r="U20" s="21"/>
      <c r="V20" s="20"/>
      <c r="W20" s="12"/>
      <c r="X20" s="11"/>
      <c r="Y20" s="11"/>
      <c r="Z20" s="21"/>
    </row>
    <row r="21" spans="1:26" ht="15">
      <c r="A21" s="10" t="s">
        <v>49</v>
      </c>
      <c r="B21" s="20">
        <v>1947</v>
      </c>
      <c r="C21" s="43">
        <f t="shared" si="5"/>
        <v>0.06120139565586395</v>
      </c>
      <c r="D21" s="50">
        <v>3742</v>
      </c>
      <c r="E21" s="50">
        <v>12722.800000000001</v>
      </c>
      <c r="F21" s="41">
        <f t="shared" si="6"/>
        <v>0.005200970676000667</v>
      </c>
      <c r="G21" s="20">
        <v>328</v>
      </c>
      <c r="H21" s="43">
        <f t="shared" si="7"/>
        <v>0.019018902934013683</v>
      </c>
      <c r="I21" s="50">
        <v>533</v>
      </c>
      <c r="J21" s="50">
        <v>906.1000000000041</v>
      </c>
      <c r="K21" s="41">
        <f t="shared" si="8"/>
        <v>0.0003500496924522543</v>
      </c>
      <c r="L21" s="18"/>
      <c r="M21" s="12"/>
      <c r="N21" s="11"/>
      <c r="O21" s="11"/>
      <c r="P21" s="16"/>
      <c r="Q21" s="20"/>
      <c r="R21" s="12"/>
      <c r="S21" s="11"/>
      <c r="T21" s="11"/>
      <c r="U21" s="21"/>
      <c r="V21" s="20"/>
      <c r="W21" s="12"/>
      <c r="X21" s="11"/>
      <c r="Y21" s="11"/>
      <c r="Z21" s="21"/>
    </row>
    <row r="22" spans="1:26" ht="15">
      <c r="A22" s="10" t="s">
        <v>13</v>
      </c>
      <c r="B22" s="20">
        <v>356</v>
      </c>
      <c r="C22" s="43">
        <f t="shared" si="5"/>
        <v>0.01119039386414359</v>
      </c>
      <c r="D22" s="50">
        <v>45368</v>
      </c>
      <c r="E22" s="50">
        <v>64278.55200000002</v>
      </c>
      <c r="F22" s="41">
        <f t="shared" si="6"/>
        <v>0.026276516493836582</v>
      </c>
      <c r="G22" s="20">
        <v>179</v>
      </c>
      <c r="H22" s="43">
        <f t="shared" si="7"/>
        <v>0.01037921836947698</v>
      </c>
      <c r="I22" s="50">
        <v>25736</v>
      </c>
      <c r="J22" s="50">
        <v>36329.603999999985</v>
      </c>
      <c r="K22" s="41">
        <f t="shared" si="8"/>
        <v>0.014035058721015478</v>
      </c>
      <c r="L22" s="18"/>
      <c r="M22" s="12"/>
      <c r="N22" s="11"/>
      <c r="O22" s="11"/>
      <c r="P22" s="16"/>
      <c r="Q22" s="20"/>
      <c r="R22" s="12"/>
      <c r="S22" s="11"/>
      <c r="T22" s="11"/>
      <c r="U22" s="21"/>
      <c r="V22" s="20"/>
      <c r="W22" s="12"/>
      <c r="X22" s="11"/>
      <c r="Y22" s="11"/>
      <c r="Z22" s="21"/>
    </row>
    <row r="23" spans="1:26" ht="15">
      <c r="A23" s="10" t="s">
        <v>124</v>
      </c>
      <c r="B23" s="20">
        <v>9</v>
      </c>
      <c r="C23" s="43">
        <f t="shared" si="5"/>
        <v>0.0002829032156665514</v>
      </c>
      <c r="D23" s="50">
        <v>1360</v>
      </c>
      <c r="E23" s="50">
        <v>1761.6</v>
      </c>
      <c r="F23" s="41">
        <f t="shared" si="6"/>
        <v>0.0007201268543750412</v>
      </c>
      <c r="G23" s="20">
        <v>12</v>
      </c>
      <c r="H23" s="43">
        <f t="shared" si="7"/>
        <v>0.0006958135219761104</v>
      </c>
      <c r="I23" s="50">
        <v>1722</v>
      </c>
      <c r="J23" s="50">
        <v>1710.468</v>
      </c>
      <c r="K23" s="41">
        <f t="shared" si="8"/>
        <v>0.0006607977015223703</v>
      </c>
      <c r="L23" s="18"/>
      <c r="M23" s="12"/>
      <c r="N23" s="11"/>
      <c r="O23" s="11"/>
      <c r="P23" s="16"/>
      <c r="Q23" s="20"/>
      <c r="R23" s="12"/>
      <c r="S23" s="11"/>
      <c r="T23" s="11"/>
      <c r="U23" s="21"/>
      <c r="V23" s="20"/>
      <c r="W23" s="12"/>
      <c r="X23" s="11"/>
      <c r="Y23" s="11"/>
      <c r="Z23" s="21"/>
    </row>
    <row r="24" spans="1:26" ht="15">
      <c r="A24" s="10" t="s">
        <v>128</v>
      </c>
      <c r="B24" s="20">
        <v>231</v>
      </c>
      <c r="C24" s="43">
        <f t="shared" si="5"/>
        <v>0.007261182535441486</v>
      </c>
      <c r="D24" s="50">
        <v>231</v>
      </c>
      <c r="E24" s="50">
        <v>11262.239999999963</v>
      </c>
      <c r="F24" s="41">
        <f t="shared" si="6"/>
        <v>0.0046039063717170405</v>
      </c>
      <c r="G24" s="20">
        <v>496</v>
      </c>
      <c r="H24" s="43">
        <f t="shared" si="7"/>
        <v>0.02876029224167923</v>
      </c>
      <c r="I24" s="50">
        <v>497</v>
      </c>
      <c r="J24" s="50">
        <v>25551.91999999997</v>
      </c>
      <c r="K24" s="41">
        <f t="shared" si="8"/>
        <v>0.009871362694586197</v>
      </c>
      <c r="L24" s="18"/>
      <c r="M24" s="12"/>
      <c r="N24" s="11"/>
      <c r="O24" s="11"/>
      <c r="P24" s="16"/>
      <c r="Q24" s="20"/>
      <c r="R24" s="12"/>
      <c r="S24" s="11"/>
      <c r="T24" s="11"/>
      <c r="U24" s="21"/>
      <c r="V24" s="20"/>
      <c r="W24" s="12"/>
      <c r="X24" s="11"/>
      <c r="Y24" s="11"/>
      <c r="Z24" s="21"/>
    </row>
    <row r="25" spans="1:26" ht="15">
      <c r="A25" s="10" t="s">
        <v>127</v>
      </c>
      <c r="B25" s="20">
        <v>9</v>
      </c>
      <c r="C25" s="43">
        <f t="shared" si="5"/>
        <v>0.0002829032156665514</v>
      </c>
      <c r="D25" s="50">
        <v>9</v>
      </c>
      <c r="E25" s="50">
        <v>122.4</v>
      </c>
      <c r="F25" s="41">
        <f t="shared" si="6"/>
        <v>5.003606208872902E-05</v>
      </c>
      <c r="G25" s="20">
        <v>27</v>
      </c>
      <c r="H25" s="43">
        <f t="shared" si="7"/>
        <v>0.0015655804244462483</v>
      </c>
      <c r="I25" s="50">
        <v>27</v>
      </c>
      <c r="J25" s="50">
        <v>390.8000000000001</v>
      </c>
      <c r="K25" s="41">
        <f t="shared" si="8"/>
        <v>0.0001509760730717806</v>
      </c>
      <c r="L25" s="18"/>
      <c r="M25" s="12"/>
      <c r="N25" s="11"/>
      <c r="O25" s="11"/>
      <c r="P25" s="16"/>
      <c r="Q25" s="20"/>
      <c r="R25" s="12"/>
      <c r="S25" s="11"/>
      <c r="T25" s="11"/>
      <c r="U25" s="21"/>
      <c r="V25" s="20"/>
      <c r="W25" s="12"/>
      <c r="X25" s="11"/>
      <c r="Y25" s="11"/>
      <c r="Z25" s="21"/>
    </row>
    <row r="26" spans="1:26" ht="15">
      <c r="A26" s="10" t="s">
        <v>53</v>
      </c>
      <c r="B26" s="20">
        <v>135</v>
      </c>
      <c r="C26" s="43">
        <f t="shared" si="5"/>
        <v>0.0042435482349982715</v>
      </c>
      <c r="D26" s="50">
        <v>135</v>
      </c>
      <c r="E26" s="50">
        <v>2854.799999999996</v>
      </c>
      <c r="F26" s="41">
        <f t="shared" si="6"/>
        <v>0.0011670175657753547</v>
      </c>
      <c r="G26" s="20">
        <v>252</v>
      </c>
      <c r="H26" s="43">
        <f t="shared" si="7"/>
        <v>0.014612083961498318</v>
      </c>
      <c r="I26" s="50">
        <v>252</v>
      </c>
      <c r="J26" s="50">
        <v>6139.600000000007</v>
      </c>
      <c r="K26" s="41">
        <f t="shared" si="8"/>
        <v>0.0023718851029465326</v>
      </c>
      <c r="L26" s="18"/>
      <c r="M26" s="12"/>
      <c r="N26" s="11"/>
      <c r="O26" s="11"/>
      <c r="P26" s="16"/>
      <c r="Q26" s="20"/>
      <c r="R26" s="12"/>
      <c r="S26" s="11"/>
      <c r="T26" s="11"/>
      <c r="U26" s="21"/>
      <c r="V26" s="20"/>
      <c r="W26" s="12"/>
      <c r="X26" s="11"/>
      <c r="Y26" s="11"/>
      <c r="Z26" s="21"/>
    </row>
    <row r="27" spans="1:26" ht="15">
      <c r="A27" s="10" t="s">
        <v>129</v>
      </c>
      <c r="B27" s="20">
        <v>384</v>
      </c>
      <c r="C27" s="43">
        <f t="shared" si="5"/>
        <v>0.01207053720177286</v>
      </c>
      <c r="D27" s="50">
        <v>518</v>
      </c>
      <c r="E27" s="50">
        <v>10067.699999999995</v>
      </c>
      <c r="F27" s="41">
        <f t="shared" si="6"/>
        <v>0.00411558874420504</v>
      </c>
      <c r="G27" s="20">
        <v>331</v>
      </c>
      <c r="H27" s="43">
        <f t="shared" si="7"/>
        <v>0.019192856314507713</v>
      </c>
      <c r="I27" s="50">
        <v>420</v>
      </c>
      <c r="J27" s="50">
        <v>8616.87999999998</v>
      </c>
      <c r="K27" s="41">
        <f t="shared" si="8"/>
        <v>0.003328921966557731</v>
      </c>
      <c r="L27" s="18"/>
      <c r="M27" s="12"/>
      <c r="N27" s="11"/>
      <c r="O27" s="11"/>
      <c r="P27" s="16"/>
      <c r="Q27" s="20"/>
      <c r="R27" s="12"/>
      <c r="S27" s="11"/>
      <c r="T27" s="11"/>
      <c r="U27" s="21"/>
      <c r="V27" s="20"/>
      <c r="W27" s="12"/>
      <c r="X27" s="11"/>
      <c r="Y27" s="11"/>
      <c r="Z27" s="21"/>
    </row>
    <row r="28" spans="1:26" ht="15">
      <c r="A28" s="10" t="s">
        <v>32</v>
      </c>
      <c r="B28" s="20">
        <v>3069</v>
      </c>
      <c r="C28" s="43">
        <f t="shared" si="5"/>
        <v>0.09646999654229403</v>
      </c>
      <c r="D28" s="50">
        <v>4519</v>
      </c>
      <c r="E28" s="50">
        <v>33922.08000000022</v>
      </c>
      <c r="F28" s="41">
        <f t="shared" si="6"/>
        <v>0.01386705311322585</v>
      </c>
      <c r="G28" s="20">
        <v>1252</v>
      </c>
      <c r="H28" s="43">
        <f t="shared" si="7"/>
        <v>0.07259654412617418</v>
      </c>
      <c r="I28" s="50">
        <v>1842</v>
      </c>
      <c r="J28" s="50">
        <v>14160.280000000197</v>
      </c>
      <c r="K28" s="41">
        <f t="shared" si="8"/>
        <v>0.0054704797031650525</v>
      </c>
      <c r="L28" s="18"/>
      <c r="M28" s="12"/>
      <c r="N28" s="11"/>
      <c r="O28" s="11"/>
      <c r="P28" s="16"/>
      <c r="Q28" s="20"/>
      <c r="R28" s="12"/>
      <c r="S28" s="11"/>
      <c r="T28" s="11"/>
      <c r="U28" s="21"/>
      <c r="V28" s="20"/>
      <c r="W28" s="12"/>
      <c r="X28" s="11"/>
      <c r="Y28" s="11"/>
      <c r="Z28" s="21"/>
    </row>
    <row r="29" spans="1:26" ht="15">
      <c r="A29" s="10" t="s">
        <v>30</v>
      </c>
      <c r="B29" s="20">
        <v>2695</v>
      </c>
      <c r="C29" s="43">
        <f t="shared" si="5"/>
        <v>0.08471379624681734</v>
      </c>
      <c r="D29" s="50">
        <v>2827</v>
      </c>
      <c r="E29" s="50">
        <v>313568</v>
      </c>
      <c r="F29" s="41">
        <f t="shared" si="6"/>
        <v>0.12818388821109952</v>
      </c>
      <c r="G29" s="20">
        <v>2214</v>
      </c>
      <c r="H29" s="43">
        <f t="shared" si="7"/>
        <v>0.12837759480459238</v>
      </c>
      <c r="I29" s="50">
        <v>2581</v>
      </c>
      <c r="J29" s="50">
        <v>286570</v>
      </c>
      <c r="K29" s="41">
        <f t="shared" si="8"/>
        <v>0.11070934815808636</v>
      </c>
      <c r="L29" s="18"/>
      <c r="M29" s="12"/>
      <c r="N29" s="11"/>
      <c r="O29" s="11"/>
      <c r="P29" s="16"/>
      <c r="Q29" s="20"/>
      <c r="R29" s="12"/>
      <c r="S29" s="11"/>
      <c r="T29" s="11"/>
      <c r="U29" s="21"/>
      <c r="V29" s="20"/>
      <c r="W29" s="12"/>
      <c r="X29" s="11"/>
      <c r="Y29" s="11"/>
      <c r="Z29" s="21"/>
    </row>
    <row r="30" spans="1:26" ht="15">
      <c r="A30" s="52" t="s">
        <v>79</v>
      </c>
      <c r="B30" s="22">
        <f>SUM(B17:B29)</f>
        <v>18049</v>
      </c>
      <c r="C30" s="51">
        <f aca="true" t="shared" si="9" ref="C30:K30">SUM(C17:C29)</f>
        <v>0.5673466821739541</v>
      </c>
      <c r="D30" s="14">
        <f t="shared" si="9"/>
        <v>131810</v>
      </c>
      <c r="E30" s="14">
        <f t="shared" si="9"/>
        <v>1047268.7960000015</v>
      </c>
      <c r="F30" s="42">
        <f t="shared" si="9"/>
        <v>0.42811443219154055</v>
      </c>
      <c r="G30" s="22">
        <f>SUM(G17:G29)</f>
        <v>10263</v>
      </c>
      <c r="H30" s="51">
        <f t="shared" si="9"/>
        <v>0.5950945146700686</v>
      </c>
      <c r="I30" s="14">
        <f t="shared" si="9"/>
        <v>52737</v>
      </c>
      <c r="J30" s="14">
        <f t="shared" si="9"/>
        <v>915870.0019999956</v>
      </c>
      <c r="K30" s="42">
        <f t="shared" si="9"/>
        <v>0.3538240950516969</v>
      </c>
      <c r="L30" s="19"/>
      <c r="M30" s="15"/>
      <c r="N30" s="14"/>
      <c r="O30" s="14"/>
      <c r="P30" s="17"/>
      <c r="Q30" s="22"/>
      <c r="R30" s="15"/>
      <c r="S30" s="14"/>
      <c r="T30" s="14"/>
      <c r="U30" s="23"/>
      <c r="V30" s="22"/>
      <c r="W30" s="15"/>
      <c r="X30" s="14"/>
      <c r="Y30" s="14"/>
      <c r="Z30" s="23"/>
    </row>
    <row r="31" spans="1:26" ht="15">
      <c r="A31" s="36" t="s">
        <v>348</v>
      </c>
      <c r="B31" s="34"/>
      <c r="C31" s="44"/>
      <c r="D31" s="33"/>
      <c r="E31" s="33"/>
      <c r="F31" s="46"/>
      <c r="G31" s="34"/>
      <c r="H31" s="33"/>
      <c r="I31" s="33"/>
      <c r="J31" s="33"/>
      <c r="K31" s="35"/>
      <c r="L31" s="33"/>
      <c r="M31" s="33"/>
      <c r="N31" s="33"/>
      <c r="O31" s="33"/>
      <c r="P31" s="33"/>
      <c r="Q31" s="34"/>
      <c r="R31" s="33"/>
      <c r="S31" s="33"/>
      <c r="T31" s="33"/>
      <c r="U31" s="35"/>
      <c r="V31" s="34"/>
      <c r="W31" s="33"/>
      <c r="X31" s="33"/>
      <c r="Y31" s="33"/>
      <c r="Z31" s="35"/>
    </row>
    <row r="32" spans="1:26" ht="15">
      <c r="A32" s="10" t="s">
        <v>125</v>
      </c>
      <c r="B32" s="20">
        <v>6</v>
      </c>
      <c r="C32" s="43">
        <f aca="true" t="shared" si="10" ref="C32:C43">B32/$B$58</f>
        <v>0.00018860214377770093</v>
      </c>
      <c r="D32" s="50">
        <v>6</v>
      </c>
      <c r="E32" s="50">
        <v>41.558</v>
      </c>
      <c r="F32" s="41">
        <f aca="true" t="shared" si="11" ref="F32:F43">E32/$E$58</f>
        <v>1.6988551211465693E-05</v>
      </c>
      <c r="G32" s="20">
        <v>4</v>
      </c>
      <c r="H32" s="43">
        <f>G32/$G$58</f>
        <v>0.00023193784065870347</v>
      </c>
      <c r="I32" s="50">
        <v>4</v>
      </c>
      <c r="J32" s="50">
        <v>26.824</v>
      </c>
      <c r="K32" s="41">
        <f aca="true" t="shared" si="12" ref="K32:K43">J32/$J$58</f>
        <v>1.0362799856902359E-05</v>
      </c>
      <c r="L32" s="18"/>
      <c r="M32" s="12"/>
      <c r="N32" s="11"/>
      <c r="O32" s="11"/>
      <c r="P32" s="16"/>
      <c r="Q32" s="20"/>
      <c r="R32" s="12"/>
      <c r="S32" s="11"/>
      <c r="T32" s="11"/>
      <c r="U32" s="21"/>
      <c r="V32" s="20"/>
      <c r="W32" s="12"/>
      <c r="X32" s="11"/>
      <c r="Y32" s="11"/>
      <c r="Z32" s="21"/>
    </row>
    <row r="33" spans="1:26" ht="15">
      <c r="A33" s="10" t="s">
        <v>21</v>
      </c>
      <c r="B33" s="20">
        <v>319</v>
      </c>
      <c r="C33" s="43">
        <f t="shared" si="10"/>
        <v>0.010027347310847767</v>
      </c>
      <c r="D33" s="50">
        <v>496</v>
      </c>
      <c r="E33" s="50">
        <v>60576.5</v>
      </c>
      <c r="F33" s="41">
        <f t="shared" si="11"/>
        <v>0.024763149633316123</v>
      </c>
      <c r="G33" s="20">
        <v>662</v>
      </c>
      <c r="H33" s="43">
        <f aca="true" t="shared" si="13" ref="H33:H43">G33/$G$58</f>
        <v>0.038385712629015425</v>
      </c>
      <c r="I33" s="50">
        <v>1071</v>
      </c>
      <c r="J33" s="50">
        <v>105506.80000000019</v>
      </c>
      <c r="K33" s="41">
        <f t="shared" si="12"/>
        <v>0.04075998553318773</v>
      </c>
      <c r="L33" s="18"/>
      <c r="M33" s="12"/>
      <c r="N33" s="11"/>
      <c r="O33" s="11"/>
      <c r="P33" s="16"/>
      <c r="Q33" s="20"/>
      <c r="R33" s="12"/>
      <c r="S33" s="11"/>
      <c r="T33" s="11"/>
      <c r="U33" s="21"/>
      <c r="V33" s="20"/>
      <c r="W33" s="12"/>
      <c r="X33" s="11"/>
      <c r="Y33" s="11"/>
      <c r="Z33" s="21"/>
    </row>
    <row r="34" spans="1:26" ht="15">
      <c r="A34" s="10" t="s">
        <v>40</v>
      </c>
      <c r="B34" s="20">
        <v>3357</v>
      </c>
      <c r="C34" s="43">
        <f t="shared" si="10"/>
        <v>0.10552289944362367</v>
      </c>
      <c r="D34" s="50">
        <v>31848</v>
      </c>
      <c r="E34" s="50">
        <v>29960.334000000163</v>
      </c>
      <c r="F34" s="41">
        <f t="shared" si="11"/>
        <v>0.01224752559005774</v>
      </c>
      <c r="G34" s="20">
        <v>465</v>
      </c>
      <c r="H34" s="43">
        <f t="shared" si="13"/>
        <v>0.02696277397657428</v>
      </c>
      <c r="I34" s="50">
        <v>3563</v>
      </c>
      <c r="J34" s="50">
        <v>2810.248499999993</v>
      </c>
      <c r="K34" s="41">
        <f t="shared" si="12"/>
        <v>0.0010856711435155081</v>
      </c>
      <c r="L34" s="18"/>
      <c r="M34" s="12"/>
      <c r="N34" s="11"/>
      <c r="O34" s="11"/>
      <c r="P34" s="16"/>
      <c r="Q34" s="20"/>
      <c r="R34" s="12"/>
      <c r="S34" s="11"/>
      <c r="T34" s="11"/>
      <c r="U34" s="21"/>
      <c r="V34" s="20"/>
      <c r="W34" s="12"/>
      <c r="X34" s="11"/>
      <c r="Y34" s="11"/>
      <c r="Z34" s="21"/>
    </row>
    <row r="35" spans="1:26" ht="15">
      <c r="A35" s="10" t="s">
        <v>49</v>
      </c>
      <c r="B35" s="20">
        <v>1168</v>
      </c>
      <c r="C35" s="43">
        <f t="shared" si="10"/>
        <v>0.03671455065539245</v>
      </c>
      <c r="D35" s="50">
        <v>2071</v>
      </c>
      <c r="E35" s="50">
        <v>7041.400000000031</v>
      </c>
      <c r="F35" s="41">
        <f t="shared" si="11"/>
        <v>0.002878463460715507</v>
      </c>
      <c r="G35" s="20">
        <v>143</v>
      </c>
      <c r="H35" s="43">
        <f t="shared" si="13"/>
        <v>0.00829177780354865</v>
      </c>
      <c r="I35" s="50">
        <v>216</v>
      </c>
      <c r="J35" s="50">
        <v>367.1999999999993</v>
      </c>
      <c r="K35" s="41">
        <f t="shared" si="12"/>
        <v>0.0001418587871851528</v>
      </c>
      <c r="L35" s="18"/>
      <c r="M35" s="12"/>
      <c r="N35" s="11"/>
      <c r="O35" s="11"/>
      <c r="P35" s="16"/>
      <c r="Q35" s="20"/>
      <c r="R35" s="12"/>
      <c r="S35" s="11"/>
      <c r="T35" s="11"/>
      <c r="U35" s="21"/>
      <c r="V35" s="20"/>
      <c r="W35" s="12"/>
      <c r="X35" s="11"/>
      <c r="Y35" s="11"/>
      <c r="Z35" s="21"/>
    </row>
    <row r="36" spans="1:26" ht="15">
      <c r="A36" s="10" t="s">
        <v>13</v>
      </c>
      <c r="B36" s="20">
        <v>25</v>
      </c>
      <c r="C36" s="43">
        <f t="shared" si="10"/>
        <v>0.0007858422657404206</v>
      </c>
      <c r="D36" s="50">
        <v>2375</v>
      </c>
      <c r="E36" s="50">
        <v>3420.075</v>
      </c>
      <c r="F36" s="41">
        <f t="shared" si="11"/>
        <v>0.0013980971000662574</v>
      </c>
      <c r="G36" s="20">
        <v>12</v>
      </c>
      <c r="H36" s="43">
        <f t="shared" si="13"/>
        <v>0.0006958135219761104</v>
      </c>
      <c r="I36" s="50">
        <v>1296</v>
      </c>
      <c r="J36" s="50">
        <v>1800.144</v>
      </c>
      <c r="K36" s="41">
        <f t="shared" si="12"/>
        <v>0.0006954418425888622</v>
      </c>
      <c r="L36" s="18"/>
      <c r="M36" s="12"/>
      <c r="N36" s="11"/>
      <c r="O36" s="11"/>
      <c r="P36" s="16"/>
      <c r="Q36" s="20"/>
      <c r="R36" s="12"/>
      <c r="S36" s="11"/>
      <c r="T36" s="11"/>
      <c r="U36" s="21"/>
      <c r="V36" s="20"/>
      <c r="W36" s="12"/>
      <c r="X36" s="11"/>
      <c r="Y36" s="11"/>
      <c r="Z36" s="21"/>
    </row>
    <row r="37" spans="1:26" ht="15">
      <c r="A37" s="10" t="s">
        <v>124</v>
      </c>
      <c r="B37" s="20">
        <v>2</v>
      </c>
      <c r="C37" s="43">
        <f t="shared" si="10"/>
        <v>6.286738125923365E-05</v>
      </c>
      <c r="D37" s="50">
        <v>175</v>
      </c>
      <c r="E37" s="50">
        <v>256.575</v>
      </c>
      <c r="F37" s="41">
        <f t="shared" si="11"/>
        <v>0.00010488564240535661</v>
      </c>
      <c r="G37" s="20">
        <v>2</v>
      </c>
      <c r="H37" s="43">
        <f t="shared" si="13"/>
        <v>0.00011596892032935173</v>
      </c>
      <c r="I37" s="50">
        <v>205</v>
      </c>
      <c r="J37" s="50">
        <v>196.79999999999998</v>
      </c>
      <c r="K37" s="41">
        <f t="shared" si="12"/>
        <v>7.602889247831732E-05</v>
      </c>
      <c r="L37" s="18"/>
      <c r="M37" s="12"/>
      <c r="N37" s="11"/>
      <c r="O37" s="11"/>
      <c r="P37" s="16"/>
      <c r="Q37" s="20"/>
      <c r="R37" s="12"/>
      <c r="S37" s="11"/>
      <c r="T37" s="11"/>
      <c r="U37" s="21"/>
      <c r="V37" s="20"/>
      <c r="W37" s="12"/>
      <c r="X37" s="11"/>
      <c r="Y37" s="11"/>
      <c r="Z37" s="21"/>
    </row>
    <row r="38" spans="1:26" ht="15">
      <c r="A38" s="10" t="s">
        <v>128</v>
      </c>
      <c r="B38" s="20">
        <v>44</v>
      </c>
      <c r="C38" s="43">
        <f t="shared" si="10"/>
        <v>0.0013830823877031403</v>
      </c>
      <c r="D38" s="50">
        <v>44</v>
      </c>
      <c r="E38" s="50">
        <v>2107.200000000001</v>
      </c>
      <c r="F38" s="41">
        <f t="shared" si="11"/>
        <v>0.000861405147331453</v>
      </c>
      <c r="G38" s="20">
        <v>84</v>
      </c>
      <c r="H38" s="43">
        <f t="shared" si="13"/>
        <v>0.004870694653832773</v>
      </c>
      <c r="I38" s="50">
        <v>84</v>
      </c>
      <c r="J38" s="50">
        <v>4297.480000000004</v>
      </c>
      <c r="K38" s="41">
        <f t="shared" si="12"/>
        <v>0.0016602268539010136</v>
      </c>
      <c r="L38" s="18"/>
      <c r="M38" s="12"/>
      <c r="N38" s="11"/>
      <c r="O38" s="11"/>
      <c r="P38" s="16"/>
      <c r="Q38" s="20"/>
      <c r="R38" s="12"/>
      <c r="S38" s="11"/>
      <c r="T38" s="11"/>
      <c r="U38" s="21"/>
      <c r="V38" s="20"/>
      <c r="W38" s="12"/>
      <c r="X38" s="11"/>
      <c r="Y38" s="11"/>
      <c r="Z38" s="21"/>
    </row>
    <row r="39" spans="1:26" ht="15">
      <c r="A39" s="10" t="s">
        <v>127</v>
      </c>
      <c r="B39" s="20">
        <v>1</v>
      </c>
      <c r="C39" s="43">
        <f t="shared" si="10"/>
        <v>3.1433690629616825E-05</v>
      </c>
      <c r="D39" s="50">
        <v>1</v>
      </c>
      <c r="E39" s="50">
        <v>8.8</v>
      </c>
      <c r="F39" s="41">
        <f t="shared" si="11"/>
        <v>3.5973639410197338E-06</v>
      </c>
      <c r="G39" s="20">
        <v>6</v>
      </c>
      <c r="H39" s="43">
        <f t="shared" si="13"/>
        <v>0.0003479067609880552</v>
      </c>
      <c r="I39" s="50">
        <v>6</v>
      </c>
      <c r="J39" s="50">
        <v>87.19999999999999</v>
      </c>
      <c r="K39" s="41">
        <f t="shared" si="12"/>
        <v>3.3687598699742226E-05</v>
      </c>
      <c r="L39" s="18"/>
      <c r="M39" s="12"/>
      <c r="N39" s="11"/>
      <c r="O39" s="11"/>
      <c r="P39" s="16"/>
      <c r="Q39" s="20"/>
      <c r="R39" s="12"/>
      <c r="S39" s="11"/>
      <c r="T39" s="11"/>
      <c r="U39" s="21"/>
      <c r="V39" s="20"/>
      <c r="W39" s="12"/>
      <c r="X39" s="11"/>
      <c r="Y39" s="11"/>
      <c r="Z39" s="21"/>
    </row>
    <row r="40" spans="1:26" ht="15">
      <c r="A40" s="10" t="s">
        <v>53</v>
      </c>
      <c r="B40" s="20">
        <v>32</v>
      </c>
      <c r="C40" s="43">
        <f t="shared" si="10"/>
        <v>0.0010058781001477384</v>
      </c>
      <c r="D40" s="50">
        <v>32</v>
      </c>
      <c r="E40" s="50">
        <v>638.8000000000001</v>
      </c>
      <c r="F40" s="41">
        <f t="shared" si="11"/>
        <v>0.00026113591880947795</v>
      </c>
      <c r="G40" s="20">
        <v>77</v>
      </c>
      <c r="H40" s="43">
        <f t="shared" si="13"/>
        <v>0.004464803432680042</v>
      </c>
      <c r="I40" s="50">
        <v>77</v>
      </c>
      <c r="J40" s="50">
        <v>1681.2000000000007</v>
      </c>
      <c r="K40" s="41">
        <f t="shared" si="12"/>
        <v>0.0006494907217202599</v>
      </c>
      <c r="L40" s="18"/>
      <c r="M40" s="12"/>
      <c r="N40" s="11"/>
      <c r="O40" s="11"/>
      <c r="P40" s="16"/>
      <c r="Q40" s="20"/>
      <c r="R40" s="12"/>
      <c r="S40" s="11"/>
      <c r="T40" s="11"/>
      <c r="U40" s="21"/>
      <c r="V40" s="20"/>
      <c r="W40" s="12"/>
      <c r="X40" s="11"/>
      <c r="Y40" s="11"/>
      <c r="Z40" s="21"/>
    </row>
    <row r="41" spans="1:26" ht="15">
      <c r="A41" s="10" t="s">
        <v>129</v>
      </c>
      <c r="B41" s="20">
        <v>331</v>
      </c>
      <c r="C41" s="43">
        <f t="shared" si="10"/>
        <v>0.010404551598403169</v>
      </c>
      <c r="D41" s="50">
        <v>439</v>
      </c>
      <c r="E41" s="50">
        <v>8917.719999999985</v>
      </c>
      <c r="F41" s="41">
        <f t="shared" si="11"/>
        <v>0.003645486859558005</v>
      </c>
      <c r="G41" s="20">
        <v>294</v>
      </c>
      <c r="H41" s="43">
        <f t="shared" si="13"/>
        <v>0.017047431288414704</v>
      </c>
      <c r="I41" s="50">
        <v>377</v>
      </c>
      <c r="J41" s="50">
        <v>7858.019999999993</v>
      </c>
      <c r="K41" s="41">
        <f t="shared" si="12"/>
        <v>0.003035754866221883</v>
      </c>
      <c r="L41" s="18"/>
      <c r="M41" s="12"/>
      <c r="N41" s="11"/>
      <c r="O41" s="11"/>
      <c r="P41" s="16"/>
      <c r="Q41" s="20"/>
      <c r="R41" s="12"/>
      <c r="S41" s="11"/>
      <c r="T41" s="11"/>
      <c r="U41" s="21"/>
      <c r="V41" s="20"/>
      <c r="W41" s="12"/>
      <c r="X41" s="11"/>
      <c r="Y41" s="11"/>
      <c r="Z41" s="21"/>
    </row>
    <row r="42" spans="1:26" ht="15">
      <c r="A42" s="10" t="s">
        <v>32</v>
      </c>
      <c r="B42" s="20">
        <v>2134</v>
      </c>
      <c r="C42" s="43">
        <f t="shared" si="10"/>
        <v>0.0670794958036023</v>
      </c>
      <c r="D42" s="50">
        <v>2753</v>
      </c>
      <c r="E42" s="50">
        <v>20557.060000000085</v>
      </c>
      <c r="F42" s="41">
        <f t="shared" si="11"/>
        <v>0.008403548451974935</v>
      </c>
      <c r="G42" s="20">
        <v>433</v>
      </c>
      <c r="H42" s="43">
        <f t="shared" si="13"/>
        <v>0.02510727125130465</v>
      </c>
      <c r="I42" s="50">
        <v>569</v>
      </c>
      <c r="J42" s="50">
        <v>4372.9600000000155</v>
      </c>
      <c r="K42" s="41">
        <f t="shared" si="12"/>
        <v>0.0016893867157112994</v>
      </c>
      <c r="L42" s="18"/>
      <c r="M42" s="12"/>
      <c r="N42" s="11"/>
      <c r="O42" s="11"/>
      <c r="P42" s="16"/>
      <c r="Q42" s="20"/>
      <c r="R42" s="12"/>
      <c r="S42" s="11"/>
      <c r="T42" s="11"/>
      <c r="U42" s="21"/>
      <c r="V42" s="20"/>
      <c r="W42" s="12"/>
      <c r="X42" s="11"/>
      <c r="Y42" s="11"/>
      <c r="Z42" s="21"/>
    </row>
    <row r="43" spans="1:26" ht="15">
      <c r="A43" s="10" t="s">
        <v>30</v>
      </c>
      <c r="B43" s="20">
        <v>258</v>
      </c>
      <c r="C43" s="43">
        <f t="shared" si="10"/>
        <v>0.00810989218244114</v>
      </c>
      <c r="D43" s="50">
        <v>293</v>
      </c>
      <c r="E43" s="50">
        <v>32541</v>
      </c>
      <c r="F43" s="41">
        <f t="shared" si="11"/>
        <v>0.013302479545991267</v>
      </c>
      <c r="G43" s="20">
        <v>312</v>
      </c>
      <c r="H43" s="43">
        <f t="shared" si="13"/>
        <v>0.01809115157137887</v>
      </c>
      <c r="I43" s="50">
        <v>405</v>
      </c>
      <c r="J43" s="50">
        <v>45341</v>
      </c>
      <c r="K43" s="41">
        <f t="shared" si="12"/>
        <v>0.017516392346846474</v>
      </c>
      <c r="L43" s="18"/>
      <c r="M43" s="12"/>
      <c r="N43" s="11"/>
      <c r="O43" s="11"/>
      <c r="P43" s="16"/>
      <c r="Q43" s="20"/>
      <c r="R43" s="12"/>
      <c r="S43" s="11"/>
      <c r="T43" s="11"/>
      <c r="U43" s="21"/>
      <c r="V43" s="20"/>
      <c r="W43" s="12"/>
      <c r="X43" s="11"/>
      <c r="Y43" s="11"/>
      <c r="Z43" s="21"/>
    </row>
    <row r="44" spans="1:26" ht="15">
      <c r="A44" s="13" t="s">
        <v>79</v>
      </c>
      <c r="B44" s="22">
        <f>SUM(B32:B43)</f>
        <v>7677</v>
      </c>
      <c r="C44" s="51">
        <f aca="true" t="shared" si="14" ref="C44:K44">SUM(C32:C43)</f>
        <v>0.24131644296356833</v>
      </c>
      <c r="D44" s="14">
        <f t="shared" si="14"/>
        <v>40533</v>
      </c>
      <c r="E44" s="14">
        <f t="shared" si="14"/>
        <v>166067.02200000026</v>
      </c>
      <c r="F44" s="42">
        <f t="shared" si="14"/>
        <v>0.0678867632653786</v>
      </c>
      <c r="G44" s="22">
        <f>SUM(G32:G43)</f>
        <v>2494</v>
      </c>
      <c r="H44" s="51">
        <f t="shared" si="14"/>
        <v>0.1446132436507016</v>
      </c>
      <c r="I44" s="14">
        <f t="shared" si="14"/>
        <v>7873</v>
      </c>
      <c r="J44" s="14">
        <f t="shared" si="14"/>
        <v>174345.8765000002</v>
      </c>
      <c r="K44" s="42">
        <f t="shared" si="14"/>
        <v>0.06735428810191314</v>
      </c>
      <c r="L44" s="19"/>
      <c r="M44" s="15"/>
      <c r="N44" s="14"/>
      <c r="O44" s="14"/>
      <c r="P44" s="17"/>
      <c r="Q44" s="22"/>
      <c r="R44" s="15"/>
      <c r="S44" s="14"/>
      <c r="T44" s="14"/>
      <c r="U44" s="23"/>
      <c r="V44" s="22"/>
      <c r="W44" s="15"/>
      <c r="X44" s="14"/>
      <c r="Y44" s="14"/>
      <c r="Z44" s="23"/>
    </row>
    <row r="45" spans="1:26" ht="15">
      <c r="A45" s="36" t="s">
        <v>349</v>
      </c>
      <c r="B45" s="34"/>
      <c r="C45" s="44"/>
      <c r="D45" s="33"/>
      <c r="E45" s="33"/>
      <c r="F45" s="46"/>
      <c r="G45" s="34"/>
      <c r="H45" s="33"/>
      <c r="I45" s="33"/>
      <c r="J45" s="33"/>
      <c r="K45" s="35"/>
      <c r="L45" s="33"/>
      <c r="M45" s="33"/>
      <c r="N45" s="33"/>
      <c r="O45" s="33"/>
      <c r="P45" s="33"/>
      <c r="Q45" s="34"/>
      <c r="R45" s="33"/>
      <c r="S45" s="33"/>
      <c r="T45" s="33"/>
      <c r="U45" s="35"/>
      <c r="V45" s="34"/>
      <c r="W45" s="33"/>
      <c r="X45" s="33"/>
      <c r="Y45" s="33"/>
      <c r="Z45" s="35"/>
    </row>
    <row r="46" spans="1:26" ht="15">
      <c r="A46" s="10" t="s">
        <v>21</v>
      </c>
      <c r="B46" s="20">
        <v>110</v>
      </c>
      <c r="C46" s="43">
        <f aca="true" t="shared" si="15" ref="C46:C56">B46/$B$58</f>
        <v>0.0034577059692578503</v>
      </c>
      <c r="D46" s="50">
        <v>134</v>
      </c>
      <c r="E46" s="50">
        <v>16211</v>
      </c>
      <c r="F46" s="41">
        <f aca="true" t="shared" si="16" ref="F46:F56">E46/$E$58</f>
        <v>0.006626916687258057</v>
      </c>
      <c r="G46" s="20">
        <v>380</v>
      </c>
      <c r="H46" s="43">
        <f>G46/$G$58</f>
        <v>0.02203409486257683</v>
      </c>
      <c r="I46" s="50">
        <v>479</v>
      </c>
      <c r="J46" s="50">
        <v>47887.99999999986</v>
      </c>
      <c r="K46" s="41">
        <f aca="true" t="shared" si="17" ref="K46:K56">J46/$J$58</f>
        <v>0.018500363836390497</v>
      </c>
      <c r="L46" s="18"/>
      <c r="M46" s="12"/>
      <c r="N46" s="11"/>
      <c r="O46" s="11"/>
      <c r="P46" s="16"/>
      <c r="Q46" s="20"/>
      <c r="R46" s="12"/>
      <c r="S46" s="11"/>
      <c r="T46" s="11"/>
      <c r="U46" s="21"/>
      <c r="V46" s="20"/>
      <c r="W46" s="12"/>
      <c r="X46" s="11"/>
      <c r="Y46" s="11"/>
      <c r="Z46" s="21"/>
    </row>
    <row r="47" spans="1:26" ht="15">
      <c r="A47" s="10" t="s">
        <v>40</v>
      </c>
      <c r="B47" s="20">
        <v>1880</v>
      </c>
      <c r="C47" s="43">
        <f t="shared" si="15"/>
        <v>0.05909533838367963</v>
      </c>
      <c r="D47" s="50">
        <v>17338</v>
      </c>
      <c r="E47" s="50">
        <v>16855.04800000005</v>
      </c>
      <c r="F47" s="41">
        <f t="shared" si="16"/>
        <v>0.006890197943108745</v>
      </c>
      <c r="G47" s="20">
        <v>1210</v>
      </c>
      <c r="H47" s="43">
        <f aca="true" t="shared" si="18" ref="H47:H56">G47/$G$58</f>
        <v>0.0701611967992578</v>
      </c>
      <c r="I47" s="50">
        <v>10407</v>
      </c>
      <c r="J47" s="50">
        <v>8507.197499999998</v>
      </c>
      <c r="K47" s="41">
        <f t="shared" si="17"/>
        <v>0.003286548800911127</v>
      </c>
      <c r="L47" s="18"/>
      <c r="M47" s="12"/>
      <c r="N47" s="11"/>
      <c r="O47" s="11"/>
      <c r="P47" s="16"/>
      <c r="Q47" s="20"/>
      <c r="R47" s="12"/>
      <c r="S47" s="11"/>
      <c r="T47" s="11"/>
      <c r="U47" s="21"/>
      <c r="V47" s="20"/>
      <c r="W47" s="12"/>
      <c r="X47" s="11"/>
      <c r="Y47" s="11"/>
      <c r="Z47" s="21"/>
    </row>
    <row r="48" spans="1:26" ht="15">
      <c r="A48" s="10" t="s">
        <v>49</v>
      </c>
      <c r="B48" s="20">
        <v>659</v>
      </c>
      <c r="C48" s="43">
        <f t="shared" si="15"/>
        <v>0.020714802124917487</v>
      </c>
      <c r="D48" s="50">
        <v>1071</v>
      </c>
      <c r="E48" s="50">
        <v>3641.4000000000033</v>
      </c>
      <c r="F48" s="41">
        <f t="shared" si="16"/>
        <v>0.0014885728471396896</v>
      </c>
      <c r="G48" s="20">
        <v>195</v>
      </c>
      <c r="H48" s="43">
        <f t="shared" si="18"/>
        <v>0.011306969732111795</v>
      </c>
      <c r="I48" s="50">
        <v>284</v>
      </c>
      <c r="J48" s="50">
        <v>482.7999999999988</v>
      </c>
      <c r="K48" s="41">
        <f t="shared" si="17"/>
        <v>0.0001865180350027008</v>
      </c>
      <c r="L48" s="18"/>
      <c r="M48" s="12"/>
      <c r="N48" s="11"/>
      <c r="O48" s="11"/>
      <c r="P48" s="16"/>
      <c r="Q48" s="20"/>
      <c r="R48" s="12"/>
      <c r="S48" s="11"/>
      <c r="T48" s="11"/>
      <c r="U48" s="21"/>
      <c r="V48" s="20"/>
      <c r="W48" s="12"/>
      <c r="X48" s="11"/>
      <c r="Y48" s="11"/>
      <c r="Z48" s="21"/>
    </row>
    <row r="49" spans="1:26" ht="15">
      <c r="A49" s="10" t="s">
        <v>13</v>
      </c>
      <c r="B49" s="20">
        <v>1</v>
      </c>
      <c r="C49" s="43">
        <f t="shared" si="15"/>
        <v>3.1433690629616825E-05</v>
      </c>
      <c r="D49" s="50">
        <v>116</v>
      </c>
      <c r="E49" s="50">
        <v>161.124</v>
      </c>
      <c r="F49" s="41">
        <f t="shared" si="16"/>
        <v>6.586609859464358E-05</v>
      </c>
      <c r="G49" s="20">
        <v>1</v>
      </c>
      <c r="H49" s="43">
        <f t="shared" si="18"/>
        <v>5.798446016467587E-05</v>
      </c>
      <c r="I49" s="50">
        <v>56</v>
      </c>
      <c r="J49" s="50">
        <v>77.784</v>
      </c>
      <c r="K49" s="41">
        <f t="shared" si="17"/>
        <v>3.0049956161247133E-05</v>
      </c>
      <c r="L49" s="18"/>
      <c r="M49" s="12"/>
      <c r="N49" s="11"/>
      <c r="O49" s="11"/>
      <c r="P49" s="16"/>
      <c r="Q49" s="20"/>
      <c r="R49" s="12"/>
      <c r="S49" s="11"/>
      <c r="T49" s="11"/>
      <c r="U49" s="21"/>
      <c r="V49" s="20"/>
      <c r="W49" s="12"/>
      <c r="X49" s="11"/>
      <c r="Y49" s="11"/>
      <c r="Z49" s="21"/>
    </row>
    <row r="50" spans="1:26" ht="15">
      <c r="A50" s="10" t="s">
        <v>124</v>
      </c>
      <c r="B50" s="20">
        <v>0</v>
      </c>
      <c r="C50" s="43">
        <f t="shared" si="15"/>
        <v>0</v>
      </c>
      <c r="D50" s="50">
        <v>0</v>
      </c>
      <c r="E50" s="50">
        <v>0</v>
      </c>
      <c r="F50" s="41">
        <f t="shared" si="16"/>
        <v>0</v>
      </c>
      <c r="G50" s="20">
        <v>1</v>
      </c>
      <c r="H50" s="43">
        <f t="shared" si="18"/>
        <v>5.798446016467587E-05</v>
      </c>
      <c r="I50" s="50">
        <v>45</v>
      </c>
      <c r="J50" s="50">
        <v>43.199999999999996</v>
      </c>
      <c r="K50" s="41">
        <f t="shared" si="17"/>
        <v>1.6689269080606242E-05</v>
      </c>
      <c r="L50" s="18"/>
      <c r="M50" s="12"/>
      <c r="N50" s="11"/>
      <c r="O50" s="11"/>
      <c r="P50" s="16"/>
      <c r="Q50" s="20"/>
      <c r="R50" s="12"/>
      <c r="S50" s="11"/>
      <c r="T50" s="11"/>
      <c r="U50" s="21"/>
      <c r="V50" s="20"/>
      <c r="W50" s="12"/>
      <c r="X50" s="11"/>
      <c r="Y50" s="11"/>
      <c r="Z50" s="21"/>
    </row>
    <row r="51" spans="1:26" ht="15">
      <c r="A51" s="10" t="s">
        <v>128</v>
      </c>
      <c r="B51" s="20">
        <v>4</v>
      </c>
      <c r="C51" s="43">
        <f t="shared" si="15"/>
        <v>0.0001257347625184673</v>
      </c>
      <c r="D51" s="50">
        <v>4</v>
      </c>
      <c r="E51" s="50">
        <v>166.4</v>
      </c>
      <c r="F51" s="41">
        <f t="shared" si="16"/>
        <v>6.802288179382769E-05</v>
      </c>
      <c r="G51" s="20">
        <v>6</v>
      </c>
      <c r="H51" s="43">
        <f t="shared" si="18"/>
        <v>0.0003479067609880552</v>
      </c>
      <c r="I51" s="50">
        <v>6</v>
      </c>
      <c r="J51" s="50">
        <v>304.79999999999995</v>
      </c>
      <c r="K51" s="41">
        <f t="shared" si="17"/>
        <v>0.00011775206517983292</v>
      </c>
      <c r="L51" s="18"/>
      <c r="M51" s="12"/>
      <c r="N51" s="11"/>
      <c r="O51" s="11"/>
      <c r="P51" s="16"/>
      <c r="Q51" s="20"/>
      <c r="R51" s="12"/>
      <c r="S51" s="11"/>
      <c r="T51" s="11"/>
      <c r="U51" s="21"/>
      <c r="V51" s="20"/>
      <c r="W51" s="12"/>
      <c r="X51" s="11"/>
      <c r="Y51" s="11"/>
      <c r="Z51" s="21"/>
    </row>
    <row r="52" spans="1:26" ht="15">
      <c r="A52" s="10" t="s">
        <v>127</v>
      </c>
      <c r="B52" s="20">
        <v>0</v>
      </c>
      <c r="C52" s="43">
        <f t="shared" si="15"/>
        <v>0</v>
      </c>
      <c r="D52" s="50">
        <v>0</v>
      </c>
      <c r="E52" s="50">
        <v>0</v>
      </c>
      <c r="F52" s="41">
        <f t="shared" si="16"/>
        <v>0</v>
      </c>
      <c r="G52" s="20">
        <v>1</v>
      </c>
      <c r="H52" s="43">
        <f t="shared" si="18"/>
        <v>5.798446016467587E-05</v>
      </c>
      <c r="I52" s="50">
        <v>1</v>
      </c>
      <c r="J52" s="50">
        <v>8.8</v>
      </c>
      <c r="K52" s="41">
        <f t="shared" si="17"/>
        <v>3.399665923827198E-06</v>
      </c>
      <c r="L52" s="18"/>
      <c r="M52" s="12"/>
      <c r="N52" s="11"/>
      <c r="O52" s="11"/>
      <c r="P52" s="16"/>
      <c r="Q52" s="20"/>
      <c r="R52" s="12"/>
      <c r="S52" s="11"/>
      <c r="T52" s="11"/>
      <c r="U52" s="21"/>
      <c r="V52" s="20"/>
      <c r="W52" s="12"/>
      <c r="X52" s="11"/>
      <c r="Y52" s="11"/>
      <c r="Z52" s="21"/>
    </row>
    <row r="53" spans="1:26" ht="15">
      <c r="A53" s="10" t="s">
        <v>53</v>
      </c>
      <c r="B53" s="20">
        <v>11</v>
      </c>
      <c r="C53" s="43">
        <f t="shared" si="15"/>
        <v>0.0003457705969257851</v>
      </c>
      <c r="D53" s="50">
        <v>11</v>
      </c>
      <c r="E53" s="50">
        <v>193.99999999999997</v>
      </c>
      <c r="F53" s="41">
        <f t="shared" si="16"/>
        <v>7.930552324520776E-05</v>
      </c>
      <c r="G53" s="20">
        <v>18</v>
      </c>
      <c r="H53" s="43">
        <f t="shared" si="18"/>
        <v>0.0010437202829641657</v>
      </c>
      <c r="I53" s="50">
        <v>18</v>
      </c>
      <c r="J53" s="50">
        <v>336.4</v>
      </c>
      <c r="K53" s="41">
        <f t="shared" si="17"/>
        <v>0.00012995995645175788</v>
      </c>
      <c r="L53" s="18"/>
      <c r="M53" s="12"/>
      <c r="N53" s="11"/>
      <c r="O53" s="11"/>
      <c r="P53" s="16"/>
      <c r="Q53" s="20"/>
      <c r="R53" s="12"/>
      <c r="S53" s="11"/>
      <c r="T53" s="11"/>
      <c r="U53" s="21"/>
      <c r="V53" s="20"/>
      <c r="W53" s="12"/>
      <c r="X53" s="11"/>
      <c r="Y53" s="11"/>
      <c r="Z53" s="21"/>
    </row>
    <row r="54" spans="1:26" ht="15">
      <c r="A54" s="10" t="s">
        <v>129</v>
      </c>
      <c r="B54" s="20">
        <v>253</v>
      </c>
      <c r="C54" s="43">
        <f t="shared" si="15"/>
        <v>0.007952723729293057</v>
      </c>
      <c r="D54" s="50">
        <v>317</v>
      </c>
      <c r="E54" s="50">
        <v>6443.890000000014</v>
      </c>
      <c r="F54" s="41">
        <f t="shared" si="16"/>
        <v>0.0026342065370338298</v>
      </c>
      <c r="G54" s="20">
        <v>211</v>
      </c>
      <c r="H54" s="43">
        <f t="shared" si="18"/>
        <v>0.012234721094746609</v>
      </c>
      <c r="I54" s="50">
        <v>279</v>
      </c>
      <c r="J54" s="50">
        <v>5841.35000000001</v>
      </c>
      <c r="K54" s="41">
        <f t="shared" si="17"/>
        <v>0.002256663470925913</v>
      </c>
      <c r="L54" s="18"/>
      <c r="M54" s="12"/>
      <c r="N54" s="11"/>
      <c r="O54" s="11"/>
      <c r="P54" s="16"/>
      <c r="Q54" s="20"/>
      <c r="R54" s="12"/>
      <c r="S54" s="11"/>
      <c r="T54" s="11"/>
      <c r="U54" s="21"/>
      <c r="V54" s="20"/>
      <c r="W54" s="12"/>
      <c r="X54" s="11"/>
      <c r="Y54" s="11"/>
      <c r="Z54" s="21"/>
    </row>
    <row r="55" spans="1:26" ht="15">
      <c r="A55" s="10" t="s">
        <v>32</v>
      </c>
      <c r="B55" s="20">
        <v>1299</v>
      </c>
      <c r="C55" s="43">
        <f t="shared" si="15"/>
        <v>0.04083236412787225</v>
      </c>
      <c r="D55" s="50">
        <v>1376</v>
      </c>
      <c r="E55" s="50">
        <v>10249.40000000002</v>
      </c>
      <c r="F55" s="41">
        <f t="shared" si="16"/>
        <v>0.004189866133759969</v>
      </c>
      <c r="G55" s="20">
        <v>1181</v>
      </c>
      <c r="H55" s="43">
        <f t="shared" si="18"/>
        <v>0.06847964745448219</v>
      </c>
      <c r="I55" s="50">
        <v>1283</v>
      </c>
      <c r="J55" s="50">
        <v>9857.679999999904</v>
      </c>
      <c r="K55" s="41">
        <f t="shared" si="17"/>
        <v>0.0038082748618173366</v>
      </c>
      <c r="L55" s="18"/>
      <c r="M55" s="12"/>
      <c r="N55" s="11"/>
      <c r="O55" s="11"/>
      <c r="P55" s="16"/>
      <c r="Q55" s="20"/>
      <c r="R55" s="12"/>
      <c r="S55" s="11"/>
      <c r="T55" s="11"/>
      <c r="U55" s="21"/>
      <c r="V55" s="20"/>
      <c r="W55" s="12"/>
      <c r="X55" s="11"/>
      <c r="Y55" s="11"/>
      <c r="Z55" s="21"/>
    </row>
    <row r="56" spans="1:26" ht="15">
      <c r="A56" s="10" t="s">
        <v>30</v>
      </c>
      <c r="B56" s="20">
        <v>0</v>
      </c>
      <c r="C56" s="43">
        <f t="shared" si="15"/>
        <v>0</v>
      </c>
      <c r="D56" s="50">
        <v>0</v>
      </c>
      <c r="E56" s="50">
        <v>0</v>
      </c>
      <c r="F56" s="41">
        <f t="shared" si="16"/>
        <v>0</v>
      </c>
      <c r="G56" s="20">
        <v>1</v>
      </c>
      <c r="H56" s="43">
        <f t="shared" si="18"/>
        <v>5.798446016467587E-05</v>
      </c>
      <c r="I56" s="50">
        <v>1</v>
      </c>
      <c r="J56" s="50">
        <v>113</v>
      </c>
      <c r="K56" s="41">
        <f t="shared" si="17"/>
        <v>4.365480106732651E-05</v>
      </c>
      <c r="L56" s="18"/>
      <c r="M56" s="12"/>
      <c r="N56" s="11"/>
      <c r="O56" s="11"/>
      <c r="P56" s="16"/>
      <c r="Q56" s="20"/>
      <c r="R56" s="12"/>
      <c r="S56" s="11"/>
      <c r="T56" s="11"/>
      <c r="U56" s="21"/>
      <c r="V56" s="20"/>
      <c r="W56" s="12"/>
      <c r="X56" s="11"/>
      <c r="Y56" s="11"/>
      <c r="Z56" s="21"/>
    </row>
    <row r="57" spans="1:26" ht="15">
      <c r="A57" s="13" t="s">
        <v>79</v>
      </c>
      <c r="B57" s="22">
        <f aca="true" t="shared" si="19" ref="B57:K57">SUM(B46:B56)</f>
        <v>4217</v>
      </c>
      <c r="C57" s="51">
        <f t="shared" si="19"/>
        <v>0.13255587338509411</v>
      </c>
      <c r="D57" s="14">
        <f t="shared" si="19"/>
        <v>20367</v>
      </c>
      <c r="E57" s="14">
        <f t="shared" si="19"/>
        <v>53922.26200000009</v>
      </c>
      <c r="F57" s="42">
        <f t="shared" si="19"/>
        <v>0.022042954651933972</v>
      </c>
      <c r="G57" s="22">
        <f t="shared" si="19"/>
        <v>3205</v>
      </c>
      <c r="H57" s="51">
        <f t="shared" si="19"/>
        <v>0.18584019482778616</v>
      </c>
      <c r="I57" s="14">
        <f t="shared" si="19"/>
        <v>12859</v>
      </c>
      <c r="J57" s="14">
        <f t="shared" si="19"/>
        <v>73461.01149999977</v>
      </c>
      <c r="K57" s="42">
        <f t="shared" si="19"/>
        <v>0.028379874718912172</v>
      </c>
      <c r="L57" s="19"/>
      <c r="M57" s="15"/>
      <c r="N57" s="14"/>
      <c r="O57" s="14"/>
      <c r="P57" s="17"/>
      <c r="Q57" s="22"/>
      <c r="R57" s="15"/>
      <c r="S57" s="14"/>
      <c r="T57" s="14"/>
      <c r="U57" s="23"/>
      <c r="V57" s="22"/>
      <c r="W57" s="15"/>
      <c r="X57" s="14"/>
      <c r="Y57" s="14"/>
      <c r="Z57" s="23"/>
    </row>
    <row r="58" spans="1:26" ht="15">
      <c r="A58" s="36" t="s">
        <v>293</v>
      </c>
      <c r="B58" s="110">
        <f>SUM(B15,B30,B44,B57)</f>
        <v>31813</v>
      </c>
      <c r="C58" s="111">
        <f aca="true" t="shared" si="20" ref="C58:F58">SUM(C15,C30,C44,C57)</f>
        <v>1</v>
      </c>
      <c r="D58" s="39">
        <f t="shared" si="20"/>
        <v>238696.476</v>
      </c>
      <c r="E58" s="39">
        <f t="shared" si="20"/>
        <v>2446235.6726424214</v>
      </c>
      <c r="F58" s="112">
        <f t="shared" si="20"/>
        <v>1.0000000000000002</v>
      </c>
      <c r="G58" s="110">
        <f>SUM(G15,G30,G44,G57)</f>
        <v>17246</v>
      </c>
      <c r="H58" s="111">
        <f aca="true" t="shared" si="21" ref="H58:K58">SUM(H15,H30,H44,H57)</f>
        <v>1.0000000000000002</v>
      </c>
      <c r="I58" s="39">
        <f t="shared" si="21"/>
        <v>119260</v>
      </c>
      <c r="J58" s="39">
        <f t="shared" si="21"/>
        <v>2588489.6331499945</v>
      </c>
      <c r="K58" s="112">
        <f t="shared" si="21"/>
        <v>1.0000000000000002</v>
      </c>
      <c r="L58" s="37"/>
      <c r="M58" s="38"/>
      <c r="N58" s="39"/>
      <c r="O58" s="39"/>
      <c r="P58" s="38"/>
      <c r="Q58" s="37"/>
      <c r="R58" s="38"/>
      <c r="S58" s="39"/>
      <c r="T58" s="39"/>
      <c r="U58" s="38"/>
      <c r="V58" s="37"/>
      <c r="W58" s="38"/>
      <c r="X58" s="39"/>
      <c r="Y58" s="39"/>
      <c r="Z58" s="38"/>
    </row>
    <row r="61" spans="1:26" ht="15">
      <c r="A61" s="40" t="s">
        <v>352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2:26" ht="15">
      <c r="B62" s="209">
        <v>2021</v>
      </c>
      <c r="C62" s="210"/>
      <c r="D62" s="210"/>
      <c r="E62" s="210"/>
      <c r="F62" s="211"/>
      <c r="G62" s="209">
        <v>2022</v>
      </c>
      <c r="H62" s="210"/>
      <c r="I62" s="210"/>
      <c r="J62" s="210"/>
      <c r="K62" s="211"/>
      <c r="L62" s="209">
        <v>2023</v>
      </c>
      <c r="M62" s="210"/>
      <c r="N62" s="210"/>
      <c r="O62" s="210"/>
      <c r="P62" s="211"/>
      <c r="Q62" s="209">
        <v>2024</v>
      </c>
      <c r="R62" s="210"/>
      <c r="S62" s="210"/>
      <c r="T62" s="210"/>
      <c r="U62" s="211"/>
      <c r="V62" s="209">
        <v>2025</v>
      </c>
      <c r="W62" s="210"/>
      <c r="X62" s="210"/>
      <c r="Y62" s="210"/>
      <c r="Z62" s="211"/>
    </row>
    <row r="63" spans="1:26" ht="30">
      <c r="A63" s="47"/>
      <c r="B63" s="29" t="s">
        <v>292</v>
      </c>
      <c r="C63" s="30" t="s">
        <v>291</v>
      </c>
      <c r="D63" s="30" t="s">
        <v>199</v>
      </c>
      <c r="E63" s="27" t="s">
        <v>200</v>
      </c>
      <c r="F63" s="31" t="s">
        <v>201</v>
      </c>
      <c r="G63" s="29" t="s">
        <v>292</v>
      </c>
      <c r="H63" s="30" t="s">
        <v>291</v>
      </c>
      <c r="I63" s="30" t="s">
        <v>199</v>
      </c>
      <c r="J63" s="27" t="s">
        <v>200</v>
      </c>
      <c r="K63" s="31" t="s">
        <v>201</v>
      </c>
      <c r="L63" s="29" t="s">
        <v>292</v>
      </c>
      <c r="M63" s="30" t="s">
        <v>291</v>
      </c>
      <c r="N63" s="30" t="s">
        <v>199</v>
      </c>
      <c r="O63" s="27" t="s">
        <v>200</v>
      </c>
      <c r="P63" s="31" t="s">
        <v>201</v>
      </c>
      <c r="Q63" s="29" t="s">
        <v>292</v>
      </c>
      <c r="R63" s="30" t="s">
        <v>291</v>
      </c>
      <c r="S63" s="30" t="s">
        <v>199</v>
      </c>
      <c r="T63" s="27" t="s">
        <v>200</v>
      </c>
      <c r="U63" s="31" t="s">
        <v>201</v>
      </c>
      <c r="V63" s="29" t="s">
        <v>292</v>
      </c>
      <c r="W63" s="30" t="s">
        <v>291</v>
      </c>
      <c r="X63" s="30" t="s">
        <v>199</v>
      </c>
      <c r="Y63" s="27" t="s">
        <v>200</v>
      </c>
      <c r="Z63" s="31" t="s">
        <v>201</v>
      </c>
    </row>
    <row r="64" spans="1:26" ht="15">
      <c r="A64" s="36" t="s">
        <v>353</v>
      </c>
      <c r="B64" s="34"/>
      <c r="C64" s="44"/>
      <c r="D64" s="33"/>
      <c r="E64" s="33"/>
      <c r="F64" s="46"/>
      <c r="G64" s="34"/>
      <c r="H64" s="44"/>
      <c r="I64" s="33"/>
      <c r="J64" s="33"/>
      <c r="K64" s="46"/>
      <c r="L64" s="34"/>
      <c r="M64" s="44"/>
      <c r="N64" s="33"/>
      <c r="O64" s="33"/>
      <c r="P64" s="46"/>
      <c r="Q64" s="34"/>
      <c r="R64" s="44"/>
      <c r="S64" s="33"/>
      <c r="T64" s="33"/>
      <c r="U64" s="46"/>
      <c r="V64" s="34"/>
      <c r="W64" s="44"/>
      <c r="X64" s="33"/>
      <c r="Y64" s="33"/>
      <c r="Z64" s="46"/>
    </row>
    <row r="65" spans="1:26" ht="15">
      <c r="A65" s="10" t="s">
        <v>83</v>
      </c>
      <c r="B65" s="20">
        <v>1865</v>
      </c>
      <c r="C65" s="43">
        <f>B65/$B$76</f>
        <v>0.05862383302423538</v>
      </c>
      <c r="D65" s="50">
        <v>45880.476</v>
      </c>
      <c r="E65" s="50">
        <v>1176571.0386424202</v>
      </c>
      <c r="F65" s="41">
        <f>E65/$E$76</f>
        <v>0.48097207141595105</v>
      </c>
      <c r="G65" s="20">
        <v>1284</v>
      </c>
      <c r="H65" s="43">
        <f>G65/$G$76</f>
        <v>0.07445204685144381</v>
      </c>
      <c r="I65" s="50">
        <v>45791</v>
      </c>
      <c r="J65" s="50">
        <v>1424812.7431499995</v>
      </c>
      <c r="K65" s="41">
        <f>J65/$J$76</f>
        <v>0.550441742127482</v>
      </c>
      <c r="L65" s="20"/>
      <c r="M65" s="43"/>
      <c r="N65" s="50"/>
      <c r="O65" s="50"/>
      <c r="P65" s="41"/>
      <c r="Q65" s="20"/>
      <c r="R65" s="43"/>
      <c r="S65" s="50"/>
      <c r="T65" s="50"/>
      <c r="U65" s="41"/>
      <c r="V65" s="20"/>
      <c r="W65" s="43"/>
      <c r="X65" s="50"/>
      <c r="Y65" s="50"/>
      <c r="Z65" s="41"/>
    </row>
    <row r="66" spans="1:26" ht="15">
      <c r="A66" s="10" t="s">
        <v>347</v>
      </c>
      <c r="B66" s="20">
        <v>6446</v>
      </c>
      <c r="C66" s="43">
        <f aca="true" t="shared" si="22" ref="C66:C68">B66/$B$76</f>
        <v>0.20262156979851004</v>
      </c>
      <c r="D66" s="50">
        <v>67424</v>
      </c>
      <c r="E66" s="50">
        <v>793669.4940000039</v>
      </c>
      <c r="F66" s="41">
        <f aca="true" t="shared" si="23" ref="F66:F68">E66/$E$76</f>
        <v>0.3244452294094302</v>
      </c>
      <c r="G66" s="20">
        <v>5954</v>
      </c>
      <c r="H66" s="43">
        <f aca="true" t="shared" si="24" ref="H66:H68">G66/$G$76</f>
        <v>0.3452394758204801</v>
      </c>
      <c r="I66" s="50">
        <v>37577</v>
      </c>
      <c r="J66" s="50">
        <v>782065.2079999805</v>
      </c>
      <c r="K66" s="41">
        <f aca="true" t="shared" si="25" ref="K66:K68">J66/$J$76</f>
        <v>0.30213186793731617</v>
      </c>
      <c r="L66" s="20"/>
      <c r="M66" s="43"/>
      <c r="N66" s="50"/>
      <c r="O66" s="50"/>
      <c r="P66" s="41"/>
      <c r="Q66" s="20"/>
      <c r="R66" s="43"/>
      <c r="S66" s="50"/>
      <c r="T66" s="50"/>
      <c r="U66" s="41"/>
      <c r="V66" s="20"/>
      <c r="W66" s="43"/>
      <c r="X66" s="50"/>
      <c r="Y66" s="50"/>
      <c r="Z66" s="41"/>
    </row>
    <row r="67" spans="1:26" ht="15">
      <c r="A67" s="10" t="s">
        <v>348</v>
      </c>
      <c r="B67" s="20">
        <v>1288</v>
      </c>
      <c r="C67" s="43">
        <f t="shared" si="22"/>
        <v>0.04048659353094647</v>
      </c>
      <c r="D67" s="50">
        <v>8472</v>
      </c>
      <c r="E67" s="50">
        <v>88350.60200000019</v>
      </c>
      <c r="F67" s="41">
        <f t="shared" si="23"/>
        <v>0.03611696247752113</v>
      </c>
      <c r="G67" s="20">
        <v>1086</v>
      </c>
      <c r="H67" s="43">
        <f t="shared" si="24"/>
        <v>0.062971123738838</v>
      </c>
      <c r="I67" s="50">
        <v>3896</v>
      </c>
      <c r="J67" s="50">
        <v>131550.14899999998</v>
      </c>
      <c r="K67" s="41">
        <f t="shared" si="25"/>
        <v>0.05082119986701064</v>
      </c>
      <c r="L67" s="20"/>
      <c r="M67" s="43"/>
      <c r="N67" s="50"/>
      <c r="O67" s="50"/>
      <c r="P67" s="41"/>
      <c r="Q67" s="20"/>
      <c r="R67" s="43"/>
      <c r="S67" s="50"/>
      <c r="T67" s="50"/>
      <c r="U67" s="41"/>
      <c r="V67" s="20"/>
      <c r="W67" s="43"/>
      <c r="X67" s="50"/>
      <c r="Y67" s="50"/>
      <c r="Z67" s="41"/>
    </row>
    <row r="68" spans="1:26" ht="15">
      <c r="A68" s="10" t="s">
        <v>349</v>
      </c>
      <c r="B68" s="20">
        <v>134</v>
      </c>
      <c r="C68" s="43">
        <f t="shared" si="22"/>
        <v>0.004212114544368655</v>
      </c>
      <c r="D68" s="50">
        <v>341</v>
      </c>
      <c r="E68" s="50">
        <v>16302.74</v>
      </c>
      <c r="F68" s="41">
        <f t="shared" si="23"/>
        <v>0.006664419206343174</v>
      </c>
      <c r="G68" s="20">
        <v>417</v>
      </c>
      <c r="H68" s="43">
        <f t="shared" si="24"/>
        <v>0.024179519888669836</v>
      </c>
      <c r="I68" s="50">
        <v>642</v>
      </c>
      <c r="J68" s="50">
        <v>48624.174999999865</v>
      </c>
      <c r="K68" s="41">
        <f t="shared" si="25"/>
        <v>0.018784767138830802</v>
      </c>
      <c r="L68" s="20"/>
      <c r="M68" s="43"/>
      <c r="N68" s="50"/>
      <c r="O68" s="50"/>
      <c r="P68" s="41"/>
      <c r="Q68" s="20"/>
      <c r="R68" s="43"/>
      <c r="S68" s="50"/>
      <c r="T68" s="50"/>
      <c r="U68" s="41"/>
      <c r="V68" s="20"/>
      <c r="W68" s="43"/>
      <c r="X68" s="50"/>
      <c r="Y68" s="50"/>
      <c r="Z68" s="41"/>
    </row>
    <row r="69" spans="1:26" ht="15">
      <c r="A69" s="52" t="s">
        <v>79</v>
      </c>
      <c r="B69" s="22">
        <f>SUM(B65:B68)</f>
        <v>9733</v>
      </c>
      <c r="C69" s="51">
        <f aca="true" t="shared" si="26" ref="C69:K69">SUM(C65:C68)</f>
        <v>0.30594411089806056</v>
      </c>
      <c r="D69" s="14">
        <f t="shared" si="26"/>
        <v>122117.476</v>
      </c>
      <c r="E69" s="14">
        <f t="shared" si="26"/>
        <v>2074893.8746424243</v>
      </c>
      <c r="F69" s="42">
        <f t="shared" si="26"/>
        <v>0.8481986825092457</v>
      </c>
      <c r="G69" s="22">
        <f>SUM(G65:G68)</f>
        <v>8741</v>
      </c>
      <c r="H69" s="51">
        <f t="shared" si="26"/>
        <v>0.5068421662994317</v>
      </c>
      <c r="I69" s="14">
        <f t="shared" si="26"/>
        <v>87906</v>
      </c>
      <c r="J69" s="14">
        <f t="shared" si="26"/>
        <v>2387052.2751499796</v>
      </c>
      <c r="K69" s="42">
        <f t="shared" si="26"/>
        <v>0.9221795770706396</v>
      </c>
      <c r="L69" s="22"/>
      <c r="M69" s="51"/>
      <c r="N69" s="14"/>
      <c r="O69" s="14"/>
      <c r="P69" s="42"/>
      <c r="Q69" s="22"/>
      <c r="R69" s="51"/>
      <c r="S69" s="14"/>
      <c r="T69" s="14"/>
      <c r="U69" s="42"/>
      <c r="V69" s="22"/>
      <c r="W69" s="51"/>
      <c r="X69" s="14"/>
      <c r="Y69" s="14"/>
      <c r="Z69" s="42"/>
    </row>
    <row r="70" spans="1:26" ht="15">
      <c r="A70" s="36" t="s">
        <v>354</v>
      </c>
      <c r="B70" s="34"/>
      <c r="C70" s="33"/>
      <c r="D70" s="33"/>
      <c r="E70" s="33"/>
      <c r="F70" s="35"/>
      <c r="G70" s="34"/>
      <c r="H70" s="33"/>
      <c r="I70" s="33"/>
      <c r="J70" s="33"/>
      <c r="K70" s="35"/>
      <c r="L70" s="34"/>
      <c r="M70" s="33"/>
      <c r="N70" s="33"/>
      <c r="O70" s="33"/>
      <c r="P70" s="35"/>
      <c r="Q70" s="34"/>
      <c r="R70" s="33"/>
      <c r="S70" s="33"/>
      <c r="T70" s="33"/>
      <c r="U70" s="35"/>
      <c r="V70" s="34"/>
      <c r="W70" s="33"/>
      <c r="X70" s="33"/>
      <c r="Y70" s="33"/>
      <c r="Z70" s="35"/>
    </row>
    <row r="71" spans="1:26" ht="15">
      <c r="A71" s="10" t="s">
        <v>83</v>
      </c>
      <c r="B71" s="20">
        <v>5</v>
      </c>
      <c r="C71" s="43">
        <f>B71/$B$76</f>
        <v>0.00015716845314808412</v>
      </c>
      <c r="D71" s="50">
        <v>106</v>
      </c>
      <c r="E71" s="50">
        <v>2406.5539999999996</v>
      </c>
      <c r="F71" s="41">
        <f>E71/$E$76</f>
        <v>0.000983778475195089</v>
      </c>
      <c r="G71" s="20">
        <v>0</v>
      </c>
      <c r="H71" s="43">
        <f>G71/$G$76</f>
        <v>0</v>
      </c>
      <c r="I71" s="50">
        <v>0</v>
      </c>
      <c r="J71" s="50">
        <v>0</v>
      </c>
      <c r="K71" s="41">
        <f>J71/$J$76</f>
        <v>0</v>
      </c>
      <c r="L71" s="20"/>
      <c r="M71" s="43"/>
      <c r="N71" s="50"/>
      <c r="O71" s="50"/>
      <c r="P71" s="41"/>
      <c r="Q71" s="20"/>
      <c r="R71" s="43"/>
      <c r="S71" s="50"/>
      <c r="T71" s="50"/>
      <c r="U71" s="41"/>
      <c r="V71" s="20"/>
      <c r="W71" s="43"/>
      <c r="X71" s="50"/>
      <c r="Y71" s="50"/>
      <c r="Z71" s="41"/>
    </row>
    <row r="72" spans="1:26" ht="15">
      <c r="A72" s="10" t="s">
        <v>347</v>
      </c>
      <c r="B72" s="20">
        <v>11603</v>
      </c>
      <c r="C72" s="43">
        <f aca="true" t="shared" si="27" ref="C72:C74">B72/$B$76</f>
        <v>0.364725112375444</v>
      </c>
      <c r="D72" s="50">
        <v>64386</v>
      </c>
      <c r="E72" s="50">
        <v>253599.3019999982</v>
      </c>
      <c r="F72" s="41">
        <f aca="true" t="shared" si="28" ref="F72:F74">E72/$E$76</f>
        <v>0.10366920278210968</v>
      </c>
      <c r="G72" s="20">
        <v>4309</v>
      </c>
      <c r="H72" s="43">
        <f aca="true" t="shared" si="29" ref="H72:H74">G72/$G$76</f>
        <v>0.24985503884958832</v>
      </c>
      <c r="I72" s="50">
        <v>15160</v>
      </c>
      <c r="J72" s="50">
        <v>133804.7939999959</v>
      </c>
      <c r="K72" s="41">
        <f aca="true" t="shared" si="30" ref="K72:K74">J72/$J$76</f>
        <v>0.051692227114375815</v>
      </c>
      <c r="L72" s="20"/>
      <c r="M72" s="43"/>
      <c r="N72" s="50"/>
      <c r="O72" s="50"/>
      <c r="P72" s="41"/>
      <c r="Q72" s="20"/>
      <c r="R72" s="43"/>
      <c r="S72" s="50"/>
      <c r="T72" s="50"/>
      <c r="U72" s="41"/>
      <c r="V72" s="20"/>
      <c r="W72" s="43"/>
      <c r="X72" s="50"/>
      <c r="Y72" s="50"/>
      <c r="Z72" s="41"/>
    </row>
    <row r="73" spans="1:26" ht="15">
      <c r="A73" s="10" t="s">
        <v>348</v>
      </c>
      <c r="B73" s="20">
        <v>6389</v>
      </c>
      <c r="C73" s="43">
        <f t="shared" si="27"/>
        <v>0.2008298494326219</v>
      </c>
      <c r="D73" s="50">
        <v>32061</v>
      </c>
      <c r="E73" s="50">
        <v>77716.42000000304</v>
      </c>
      <c r="F73" s="41">
        <f t="shared" si="28"/>
        <v>0.03176980078785854</v>
      </c>
      <c r="G73" s="20">
        <v>1408</v>
      </c>
      <c r="H73" s="43">
        <f t="shared" si="29"/>
        <v>0.08164211991186363</v>
      </c>
      <c r="I73" s="50">
        <v>3977</v>
      </c>
      <c r="J73" s="50">
        <v>42795.72749999992</v>
      </c>
      <c r="K73" s="41">
        <f t="shared" si="30"/>
        <v>0.016533088234902873</v>
      </c>
      <c r="L73" s="20"/>
      <c r="M73" s="43"/>
      <c r="N73" s="50"/>
      <c r="O73" s="50"/>
      <c r="P73" s="41"/>
      <c r="Q73" s="20"/>
      <c r="R73" s="43"/>
      <c r="S73" s="50"/>
      <c r="T73" s="50"/>
      <c r="U73" s="41"/>
      <c r="V73" s="20"/>
      <c r="W73" s="43"/>
      <c r="X73" s="50"/>
      <c r="Y73" s="50"/>
      <c r="Z73" s="41"/>
    </row>
    <row r="74" spans="1:26" ht="15">
      <c r="A74" s="10" t="s">
        <v>349</v>
      </c>
      <c r="B74" s="20">
        <v>4083</v>
      </c>
      <c r="C74" s="43">
        <f t="shared" si="27"/>
        <v>0.1283437588407255</v>
      </c>
      <c r="D74" s="50">
        <v>20026</v>
      </c>
      <c r="E74" s="50">
        <v>37619.52200000094</v>
      </c>
      <c r="F74" s="41">
        <f t="shared" si="28"/>
        <v>0.0153785354455911</v>
      </c>
      <c r="G74" s="20">
        <v>2788</v>
      </c>
      <c r="H74" s="43">
        <f t="shared" si="29"/>
        <v>0.16166067493911632</v>
      </c>
      <c r="I74" s="50">
        <v>12217</v>
      </c>
      <c r="J74" s="50">
        <v>24836.83650000062</v>
      </c>
      <c r="K74" s="41">
        <f t="shared" si="30"/>
        <v>0.00959510758008185</v>
      </c>
      <c r="L74" s="20"/>
      <c r="M74" s="43"/>
      <c r="N74" s="50"/>
      <c r="O74" s="50"/>
      <c r="P74" s="41"/>
      <c r="Q74" s="20"/>
      <c r="R74" s="43"/>
      <c r="S74" s="50"/>
      <c r="T74" s="50"/>
      <c r="U74" s="41"/>
      <c r="V74" s="20"/>
      <c r="W74" s="43"/>
      <c r="X74" s="50"/>
      <c r="Y74" s="50"/>
      <c r="Z74" s="41"/>
    </row>
    <row r="75" spans="1:26" ht="15">
      <c r="A75" s="52" t="s">
        <v>79</v>
      </c>
      <c r="B75" s="25">
        <f>SUM(B71:B74)</f>
        <v>22080</v>
      </c>
      <c r="C75" s="82">
        <f aca="true" t="shared" si="31" ref="C75:F75">SUM(C71:C74)</f>
        <v>0.6940558891019395</v>
      </c>
      <c r="D75" s="26">
        <f t="shared" si="31"/>
        <v>116579</v>
      </c>
      <c r="E75" s="26">
        <f t="shared" si="31"/>
        <v>371341.79800000216</v>
      </c>
      <c r="F75" s="109">
        <f t="shared" si="31"/>
        <v>0.1518013174907544</v>
      </c>
      <c r="G75" s="25">
        <f>SUM(G71:G74)</f>
        <v>8505</v>
      </c>
      <c r="H75" s="82">
        <f aca="true" t="shared" si="32" ref="H75:K75">SUM(H71:H74)</f>
        <v>0.4931578337005682</v>
      </c>
      <c r="I75" s="26">
        <f t="shared" si="32"/>
        <v>31354</v>
      </c>
      <c r="J75" s="26">
        <f t="shared" si="32"/>
        <v>201437.35799999643</v>
      </c>
      <c r="K75" s="109">
        <f t="shared" si="32"/>
        <v>0.07782042292936053</v>
      </c>
      <c r="L75" s="22"/>
      <c r="M75" s="51"/>
      <c r="N75" s="14"/>
      <c r="O75" s="14"/>
      <c r="P75" s="42"/>
      <c r="Q75" s="22"/>
      <c r="R75" s="51"/>
      <c r="S75" s="14"/>
      <c r="T75" s="14"/>
      <c r="U75" s="42"/>
      <c r="V75" s="22"/>
      <c r="W75" s="51"/>
      <c r="X75" s="14"/>
      <c r="Y75" s="14"/>
      <c r="Z75" s="42"/>
    </row>
    <row r="76" spans="1:26" ht="15">
      <c r="A76" s="36" t="s">
        <v>293</v>
      </c>
      <c r="B76" s="113">
        <f>SUM(B69,B75)</f>
        <v>31813</v>
      </c>
      <c r="C76" s="114">
        <f aca="true" t="shared" si="33" ref="C76:F76">SUM(C69,C75)</f>
        <v>1</v>
      </c>
      <c r="D76" s="115">
        <f t="shared" si="33"/>
        <v>238696.476</v>
      </c>
      <c r="E76" s="115">
        <f t="shared" si="33"/>
        <v>2446235.6726424266</v>
      </c>
      <c r="F76" s="116">
        <f t="shared" si="33"/>
        <v>1</v>
      </c>
      <c r="G76" s="113">
        <f>SUM(G69,G75)</f>
        <v>17246</v>
      </c>
      <c r="H76" s="114">
        <f aca="true" t="shared" si="34" ref="H76:K76">SUM(H69,H75)</f>
        <v>0.9999999999999999</v>
      </c>
      <c r="I76" s="115">
        <f t="shared" si="34"/>
        <v>119260</v>
      </c>
      <c r="J76" s="115">
        <f t="shared" si="34"/>
        <v>2588489.633149976</v>
      </c>
      <c r="K76" s="116">
        <f t="shared" si="34"/>
        <v>1</v>
      </c>
      <c r="L76" s="37"/>
      <c r="M76" s="45"/>
      <c r="N76" s="37"/>
      <c r="O76" s="37"/>
      <c r="P76" s="45"/>
      <c r="Q76" s="37"/>
      <c r="R76" s="45"/>
      <c r="S76" s="37"/>
      <c r="T76" s="37"/>
      <c r="U76" s="45"/>
      <c r="V76" s="37"/>
      <c r="W76" s="45"/>
      <c r="X76" s="37"/>
      <c r="Y76" s="37"/>
      <c r="Z76" s="45"/>
    </row>
  </sheetData>
  <mergeCells count="10">
    <mergeCell ref="B62:F62"/>
    <mergeCell ref="G62:K62"/>
    <mergeCell ref="L62:P62"/>
    <mergeCell ref="Q62:U62"/>
    <mergeCell ref="V62:Z62"/>
    <mergeCell ref="B4:F4"/>
    <mergeCell ref="G4:K4"/>
    <mergeCell ref="L4:P4"/>
    <mergeCell ref="Q4:U4"/>
    <mergeCell ref="V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519A-B22C-4EF0-B284-A5EDAEA9C996}">
  <sheetPr>
    <tabColor theme="9" tint="0.7999799847602844"/>
  </sheetPr>
  <dimension ref="A3:Z36"/>
  <sheetViews>
    <sheetView zoomScale="85" zoomScaleNormal="85" workbookViewId="0" topLeftCell="A1">
      <selection activeCell="H19" sqref="H19"/>
    </sheetView>
  </sheetViews>
  <sheetFormatPr defaultColWidth="9.140625" defaultRowHeight="15"/>
  <cols>
    <col min="1" max="1" width="68.8515625" style="1" bestFit="1" customWidth="1"/>
    <col min="2" max="26" width="17.7109375" style="1" customWidth="1"/>
    <col min="27" max="16384" width="9.140625" style="1" customWidth="1"/>
  </cols>
  <sheetData>
    <row r="3" spans="1:26" ht="15">
      <c r="A3" s="40" t="s">
        <v>373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26" ht="15">
      <c r="B4" s="209">
        <v>2021</v>
      </c>
      <c r="C4" s="210"/>
      <c r="D4" s="210"/>
      <c r="E4" s="210"/>
      <c r="F4" s="211"/>
      <c r="G4" s="209">
        <v>2022</v>
      </c>
      <c r="H4" s="210"/>
      <c r="I4" s="210"/>
      <c r="J4" s="210"/>
      <c r="K4" s="211"/>
      <c r="L4" s="210">
        <v>2023</v>
      </c>
      <c r="M4" s="210"/>
      <c r="N4" s="210"/>
      <c r="O4" s="210"/>
      <c r="P4" s="211"/>
      <c r="Q4" s="209">
        <v>2024</v>
      </c>
      <c r="R4" s="210"/>
      <c r="S4" s="210"/>
      <c r="T4" s="210"/>
      <c r="U4" s="211"/>
      <c r="V4" s="209">
        <v>2025</v>
      </c>
      <c r="W4" s="210"/>
      <c r="X4" s="210"/>
      <c r="Y4" s="210"/>
      <c r="Z4" s="211"/>
    </row>
    <row r="5" spans="1:26" ht="30">
      <c r="A5" s="47"/>
      <c r="B5" s="29" t="s">
        <v>292</v>
      </c>
      <c r="C5" s="30" t="s">
        <v>291</v>
      </c>
      <c r="D5" s="30" t="s">
        <v>199</v>
      </c>
      <c r="E5" s="27" t="s">
        <v>200</v>
      </c>
      <c r="F5" s="31" t="s">
        <v>201</v>
      </c>
      <c r="G5" s="29" t="s">
        <v>292</v>
      </c>
      <c r="H5" s="30" t="s">
        <v>291</v>
      </c>
      <c r="I5" s="30" t="s">
        <v>199</v>
      </c>
      <c r="J5" s="27" t="s">
        <v>200</v>
      </c>
      <c r="K5" s="31" t="s">
        <v>201</v>
      </c>
      <c r="L5" s="32" t="s">
        <v>292</v>
      </c>
      <c r="M5" s="30" t="s">
        <v>291</v>
      </c>
      <c r="N5" s="30" t="s">
        <v>199</v>
      </c>
      <c r="O5" s="27" t="s">
        <v>200</v>
      </c>
      <c r="P5" s="28" t="s">
        <v>201</v>
      </c>
      <c r="Q5" s="29" t="s">
        <v>292</v>
      </c>
      <c r="R5" s="30" t="s">
        <v>291</v>
      </c>
      <c r="S5" s="30" t="s">
        <v>199</v>
      </c>
      <c r="T5" s="27" t="s">
        <v>200</v>
      </c>
      <c r="U5" s="31" t="s">
        <v>201</v>
      </c>
      <c r="V5" s="29" t="s">
        <v>292</v>
      </c>
      <c r="W5" s="30" t="s">
        <v>291</v>
      </c>
      <c r="X5" s="30" t="s">
        <v>199</v>
      </c>
      <c r="Y5" s="27" t="s">
        <v>200</v>
      </c>
      <c r="Z5" s="31" t="s">
        <v>201</v>
      </c>
    </row>
    <row r="6" spans="1:26" ht="15">
      <c r="A6" s="36" t="s">
        <v>307</v>
      </c>
      <c r="B6" s="34"/>
      <c r="C6" s="33"/>
      <c r="D6" s="33"/>
      <c r="E6" s="33"/>
      <c r="F6" s="35"/>
      <c r="G6" s="34"/>
      <c r="H6" s="33"/>
      <c r="I6" s="33"/>
      <c r="J6" s="33"/>
      <c r="K6" s="35"/>
      <c r="L6" s="33"/>
      <c r="M6" s="33"/>
      <c r="N6" s="33"/>
      <c r="O6" s="33"/>
      <c r="P6" s="33"/>
      <c r="Q6" s="34"/>
      <c r="R6" s="33"/>
      <c r="S6" s="33"/>
      <c r="T6" s="33"/>
      <c r="U6" s="35"/>
      <c r="V6" s="34"/>
      <c r="W6" s="33"/>
      <c r="X6" s="33"/>
      <c r="Y6" s="33"/>
      <c r="Z6" s="35"/>
    </row>
    <row r="7" spans="1:26" ht="15">
      <c r="A7" s="3" t="s">
        <v>84</v>
      </c>
      <c r="B7" s="20">
        <v>392</v>
      </c>
      <c r="C7" s="43">
        <f aca="true" t="shared" si="0" ref="C7:C24">B7/$B$25</f>
        <v>0.23628691983122363</v>
      </c>
      <c r="D7" s="50">
        <v>3954</v>
      </c>
      <c r="E7" s="50">
        <v>117746.68451320006</v>
      </c>
      <c r="F7" s="43">
        <f aca="true" t="shared" si="1" ref="F7:F24">E7/$E$25</f>
        <v>0.10587266421382546</v>
      </c>
      <c r="G7" s="20">
        <v>168</v>
      </c>
      <c r="H7" s="43">
        <f>G7/$G$25</f>
        <v>0.14358974358974358</v>
      </c>
      <c r="I7" s="50">
        <v>1695</v>
      </c>
      <c r="J7" s="50">
        <v>90606.83581599999</v>
      </c>
      <c r="K7" s="41">
        <f>J7/$J$25</f>
        <v>0.065223189810104</v>
      </c>
      <c r="L7" s="18"/>
      <c r="M7" s="12"/>
      <c r="N7" s="11"/>
      <c r="O7" s="11"/>
      <c r="P7" s="16"/>
      <c r="Q7" s="20"/>
      <c r="R7" s="12"/>
      <c r="S7" s="11"/>
      <c r="T7" s="11"/>
      <c r="U7" s="21"/>
      <c r="V7" s="20"/>
      <c r="W7" s="12"/>
      <c r="X7" s="11"/>
      <c r="Y7" s="11"/>
      <c r="Z7" s="21"/>
    </row>
    <row r="8" spans="1:26" ht="15">
      <c r="A8" s="3" t="s">
        <v>85</v>
      </c>
      <c r="B8" s="20">
        <v>203</v>
      </c>
      <c r="C8" s="43">
        <f t="shared" si="0"/>
        <v>0.12236286919831224</v>
      </c>
      <c r="D8" s="50">
        <v>5969</v>
      </c>
      <c r="E8" s="50">
        <v>262804.082172</v>
      </c>
      <c r="F8" s="43">
        <f t="shared" si="1"/>
        <v>0.2363019261293897</v>
      </c>
      <c r="G8" s="20">
        <v>214</v>
      </c>
      <c r="H8" s="43">
        <f aca="true" t="shared" si="2" ref="H8:H24">G8/$G$25</f>
        <v>0.1829059829059829</v>
      </c>
      <c r="I8" s="50">
        <v>8871</v>
      </c>
      <c r="J8" s="50">
        <v>363354.55724599963</v>
      </c>
      <c r="K8" s="41">
        <f aca="true" t="shared" si="3" ref="K8:K24">J8/$J$25</f>
        <v>0.2615602127829429</v>
      </c>
      <c r="L8" s="18"/>
      <c r="M8" s="12"/>
      <c r="N8" s="11"/>
      <c r="O8" s="11"/>
      <c r="P8" s="16"/>
      <c r="Q8" s="20"/>
      <c r="R8" s="12"/>
      <c r="S8" s="11"/>
      <c r="T8" s="11"/>
      <c r="U8" s="21"/>
      <c r="V8" s="20"/>
      <c r="W8" s="12"/>
      <c r="X8" s="11"/>
      <c r="Y8" s="11"/>
      <c r="Z8" s="21"/>
    </row>
    <row r="9" spans="1:26" ht="15">
      <c r="A9" s="3" t="s">
        <v>86</v>
      </c>
      <c r="B9" s="20">
        <v>12</v>
      </c>
      <c r="C9" s="43">
        <f t="shared" si="0"/>
        <v>0.007233273056057866</v>
      </c>
      <c r="D9" s="50">
        <v>181</v>
      </c>
      <c r="E9" s="50">
        <v>4478.667144</v>
      </c>
      <c r="F9" s="43">
        <f t="shared" si="1"/>
        <v>0.004027021436930972</v>
      </c>
      <c r="G9" s="20">
        <v>11</v>
      </c>
      <c r="H9" s="43">
        <f t="shared" si="2"/>
        <v>0.009401709401709401</v>
      </c>
      <c r="I9" s="50">
        <v>318</v>
      </c>
      <c r="J9" s="50">
        <v>18236.145564000002</v>
      </c>
      <c r="K9" s="41">
        <f t="shared" si="3"/>
        <v>0.013127261015282271</v>
      </c>
      <c r="L9" s="18"/>
      <c r="M9" s="12"/>
      <c r="N9" s="11"/>
      <c r="O9" s="11"/>
      <c r="P9" s="16"/>
      <c r="Q9" s="20"/>
      <c r="R9" s="12"/>
      <c r="S9" s="11"/>
      <c r="T9" s="11"/>
      <c r="U9" s="21"/>
      <c r="V9" s="20"/>
      <c r="W9" s="12"/>
      <c r="X9" s="11"/>
      <c r="Y9" s="11"/>
      <c r="Z9" s="21"/>
    </row>
    <row r="10" spans="1:26" ht="15">
      <c r="A10" s="3" t="s">
        <v>87</v>
      </c>
      <c r="B10" s="20">
        <v>85</v>
      </c>
      <c r="C10" s="43">
        <f t="shared" si="0"/>
        <v>0.05123568414707655</v>
      </c>
      <c r="D10" s="50">
        <v>1523</v>
      </c>
      <c r="E10" s="50">
        <v>37442.731432000015</v>
      </c>
      <c r="F10" s="43">
        <f t="shared" si="1"/>
        <v>0.03366686500378005</v>
      </c>
      <c r="G10" s="20">
        <v>40</v>
      </c>
      <c r="H10" s="43">
        <f t="shared" si="2"/>
        <v>0.03418803418803419</v>
      </c>
      <c r="I10" s="50">
        <v>684</v>
      </c>
      <c r="J10" s="50">
        <v>32845.26145199999</v>
      </c>
      <c r="K10" s="41">
        <f t="shared" si="3"/>
        <v>0.023643610360665413</v>
      </c>
      <c r="L10" s="18"/>
      <c r="M10" s="12"/>
      <c r="N10" s="11"/>
      <c r="O10" s="11"/>
      <c r="P10" s="16"/>
      <c r="Q10" s="20"/>
      <c r="R10" s="12"/>
      <c r="S10" s="11"/>
      <c r="T10" s="11"/>
      <c r="U10" s="21"/>
      <c r="V10" s="20"/>
      <c r="W10" s="12"/>
      <c r="X10" s="11"/>
      <c r="Y10" s="11"/>
      <c r="Z10" s="21"/>
    </row>
    <row r="11" spans="1:26" ht="15">
      <c r="A11" s="3" t="s">
        <v>88</v>
      </c>
      <c r="B11" s="20">
        <v>123</v>
      </c>
      <c r="C11" s="43">
        <f t="shared" si="0"/>
        <v>0.07414104882459313</v>
      </c>
      <c r="D11" s="50">
        <v>2770</v>
      </c>
      <c r="E11" s="50">
        <v>198013.70824000018</v>
      </c>
      <c r="F11" s="43">
        <f t="shared" si="1"/>
        <v>0.17804525816502065</v>
      </c>
      <c r="G11" s="20">
        <v>99</v>
      </c>
      <c r="H11" s="43">
        <f t="shared" si="2"/>
        <v>0.08461538461538462</v>
      </c>
      <c r="I11" s="50">
        <v>3873</v>
      </c>
      <c r="J11" s="50">
        <v>247399.46203199984</v>
      </c>
      <c r="K11" s="41">
        <f t="shared" si="3"/>
        <v>0.17809011787807405</v>
      </c>
      <c r="L11" s="18"/>
      <c r="M11" s="12"/>
      <c r="N11" s="11"/>
      <c r="O11" s="11"/>
      <c r="P11" s="16"/>
      <c r="Q11" s="20"/>
      <c r="R11" s="12"/>
      <c r="S11" s="11"/>
      <c r="T11" s="11"/>
      <c r="U11" s="21"/>
      <c r="V11" s="20"/>
      <c r="W11" s="12"/>
      <c r="X11" s="11"/>
      <c r="Y11" s="11"/>
      <c r="Z11" s="21"/>
    </row>
    <row r="12" spans="1:26" ht="15">
      <c r="A12" s="3" t="s">
        <v>89</v>
      </c>
      <c r="B12" s="20">
        <v>221</v>
      </c>
      <c r="C12" s="43">
        <f t="shared" si="0"/>
        <v>0.13321277878239904</v>
      </c>
      <c r="D12" s="50">
        <v>7396</v>
      </c>
      <c r="E12" s="50">
        <v>117550.77237599998</v>
      </c>
      <c r="F12" s="43">
        <f t="shared" si="1"/>
        <v>0.10569650859634078</v>
      </c>
      <c r="G12" s="20">
        <v>179</v>
      </c>
      <c r="H12" s="43">
        <f t="shared" si="2"/>
        <v>0.152991452991453</v>
      </c>
      <c r="I12" s="50">
        <v>6395</v>
      </c>
      <c r="J12" s="50">
        <v>116956.18840399997</v>
      </c>
      <c r="K12" s="41">
        <f t="shared" si="3"/>
        <v>0.08419073028034517</v>
      </c>
      <c r="L12" s="18"/>
      <c r="M12" s="12"/>
      <c r="N12" s="11"/>
      <c r="O12" s="11"/>
      <c r="P12" s="16"/>
      <c r="Q12" s="20"/>
      <c r="R12" s="12"/>
      <c r="S12" s="11"/>
      <c r="T12" s="11"/>
      <c r="U12" s="21"/>
      <c r="V12" s="20"/>
      <c r="W12" s="12"/>
      <c r="X12" s="11"/>
      <c r="Y12" s="11"/>
      <c r="Z12" s="21"/>
    </row>
    <row r="13" spans="1:26" ht="15">
      <c r="A13" s="3" t="s">
        <v>90</v>
      </c>
      <c r="B13" s="20">
        <v>27</v>
      </c>
      <c r="C13" s="43">
        <f t="shared" si="0"/>
        <v>0.0162748643761302</v>
      </c>
      <c r="D13" s="50">
        <v>1107</v>
      </c>
      <c r="E13" s="50">
        <v>12503.870908000003</v>
      </c>
      <c r="F13" s="43">
        <f t="shared" si="1"/>
        <v>0.011242933348728794</v>
      </c>
      <c r="G13" s="20">
        <v>13</v>
      </c>
      <c r="H13" s="43">
        <f t="shared" si="2"/>
        <v>0.011111111111111112</v>
      </c>
      <c r="I13" s="50">
        <v>118</v>
      </c>
      <c r="J13" s="50">
        <v>1790.9028999999998</v>
      </c>
      <c r="K13" s="41">
        <f t="shared" si="3"/>
        <v>0.0012891786665564016</v>
      </c>
      <c r="L13" s="18"/>
      <c r="M13" s="12"/>
      <c r="N13" s="11"/>
      <c r="O13" s="11"/>
      <c r="P13" s="16"/>
      <c r="Q13" s="20"/>
      <c r="R13" s="12"/>
      <c r="S13" s="11"/>
      <c r="T13" s="11"/>
      <c r="U13" s="21"/>
      <c r="V13" s="20"/>
      <c r="W13" s="12"/>
      <c r="X13" s="11"/>
      <c r="Y13" s="11"/>
      <c r="Z13" s="21"/>
    </row>
    <row r="14" spans="1:26" ht="15">
      <c r="A14" s="3" t="s">
        <v>91</v>
      </c>
      <c r="B14" s="20">
        <v>150</v>
      </c>
      <c r="C14" s="43">
        <f t="shared" si="0"/>
        <v>0.09041591320072333</v>
      </c>
      <c r="D14" s="50">
        <v>5110</v>
      </c>
      <c r="E14" s="50">
        <v>205485.65245600004</v>
      </c>
      <c r="F14" s="43">
        <f t="shared" si="1"/>
        <v>0.18476370331084813</v>
      </c>
      <c r="G14" s="20">
        <v>113</v>
      </c>
      <c r="H14" s="43">
        <f t="shared" si="2"/>
        <v>0.09658119658119659</v>
      </c>
      <c r="I14" s="50">
        <v>5226</v>
      </c>
      <c r="J14" s="50">
        <v>316355.41758599976</v>
      </c>
      <c r="K14" s="41">
        <f t="shared" si="3"/>
        <v>0.22772795521265435</v>
      </c>
      <c r="L14" s="18"/>
      <c r="M14" s="12"/>
      <c r="N14" s="11"/>
      <c r="O14" s="11"/>
      <c r="P14" s="16"/>
      <c r="Q14" s="20"/>
      <c r="R14" s="12"/>
      <c r="S14" s="11"/>
      <c r="T14" s="11"/>
      <c r="U14" s="21"/>
      <c r="V14" s="20"/>
      <c r="W14" s="12"/>
      <c r="X14" s="11"/>
      <c r="Y14" s="11"/>
      <c r="Z14" s="21"/>
    </row>
    <row r="15" spans="1:26" ht="15">
      <c r="A15" s="3" t="s">
        <v>92</v>
      </c>
      <c r="B15" s="20">
        <v>8</v>
      </c>
      <c r="C15" s="43">
        <f t="shared" si="0"/>
        <v>0.004822182037371911</v>
      </c>
      <c r="D15" s="50">
        <v>640</v>
      </c>
      <c r="E15" s="50">
        <v>3521.62714</v>
      </c>
      <c r="F15" s="43">
        <f t="shared" si="1"/>
        <v>0.0031664929608928106</v>
      </c>
      <c r="G15" s="20">
        <v>7</v>
      </c>
      <c r="H15" s="43">
        <f t="shared" si="2"/>
        <v>0.005982905982905983</v>
      </c>
      <c r="I15" s="50">
        <v>347</v>
      </c>
      <c r="J15" s="50">
        <v>12421.162924</v>
      </c>
      <c r="K15" s="41">
        <f t="shared" si="3"/>
        <v>0.008941354807925173</v>
      </c>
      <c r="L15" s="18"/>
      <c r="M15" s="12"/>
      <c r="N15" s="11"/>
      <c r="O15" s="11"/>
      <c r="P15" s="16"/>
      <c r="Q15" s="20"/>
      <c r="R15" s="12"/>
      <c r="S15" s="11"/>
      <c r="T15" s="11"/>
      <c r="U15" s="21"/>
      <c r="V15" s="20"/>
      <c r="W15" s="12"/>
      <c r="X15" s="11"/>
      <c r="Y15" s="11"/>
      <c r="Z15" s="21"/>
    </row>
    <row r="16" spans="1:26" ht="15">
      <c r="A16" s="3" t="s">
        <v>93</v>
      </c>
      <c r="B16" s="20">
        <v>6</v>
      </c>
      <c r="C16" s="43">
        <f t="shared" si="0"/>
        <v>0.003616636528028933</v>
      </c>
      <c r="D16" s="50">
        <v>183</v>
      </c>
      <c r="E16" s="50">
        <v>991.8896</v>
      </c>
      <c r="F16" s="43">
        <f t="shared" si="1"/>
        <v>0.0008918637071790586</v>
      </c>
      <c r="G16" s="20">
        <v>5</v>
      </c>
      <c r="H16" s="43">
        <f t="shared" si="2"/>
        <v>0.004273504273504274</v>
      </c>
      <c r="I16" s="50">
        <v>181</v>
      </c>
      <c r="J16" s="50">
        <v>769.8889</v>
      </c>
      <c r="K16" s="41">
        <f t="shared" si="3"/>
        <v>0.0005542033269914159</v>
      </c>
      <c r="L16" s="18"/>
      <c r="M16" s="12"/>
      <c r="N16" s="11"/>
      <c r="O16" s="11"/>
      <c r="P16" s="16"/>
      <c r="Q16" s="20"/>
      <c r="R16" s="12"/>
      <c r="S16" s="11"/>
      <c r="T16" s="11"/>
      <c r="U16" s="21"/>
      <c r="V16" s="20"/>
      <c r="W16" s="12"/>
      <c r="X16" s="11"/>
      <c r="Y16" s="11"/>
      <c r="Z16" s="21"/>
    </row>
    <row r="17" spans="1:26" ht="15">
      <c r="A17" s="3" t="s">
        <v>94</v>
      </c>
      <c r="B17" s="20">
        <v>48</v>
      </c>
      <c r="C17" s="43">
        <f t="shared" si="0"/>
        <v>0.028933092224231464</v>
      </c>
      <c r="D17" s="50">
        <v>850</v>
      </c>
      <c r="E17" s="50">
        <v>32994.43384799999</v>
      </c>
      <c r="F17" s="43">
        <f t="shared" si="1"/>
        <v>0.029667150545737635</v>
      </c>
      <c r="G17" s="20">
        <v>45</v>
      </c>
      <c r="H17" s="43">
        <f t="shared" si="2"/>
        <v>0.038461538461538464</v>
      </c>
      <c r="I17" s="50">
        <v>4342</v>
      </c>
      <c r="J17" s="50">
        <v>51740.950156</v>
      </c>
      <c r="K17" s="41">
        <f t="shared" si="3"/>
        <v>0.037245642479261896</v>
      </c>
      <c r="L17" s="18"/>
      <c r="M17" s="12"/>
      <c r="N17" s="11"/>
      <c r="O17" s="11"/>
      <c r="P17" s="16"/>
      <c r="Q17" s="20"/>
      <c r="R17" s="12"/>
      <c r="S17" s="11"/>
      <c r="T17" s="11"/>
      <c r="U17" s="21"/>
      <c r="V17" s="20"/>
      <c r="W17" s="12"/>
      <c r="X17" s="11"/>
      <c r="Y17" s="11"/>
      <c r="Z17" s="21"/>
    </row>
    <row r="18" spans="1:26" ht="15">
      <c r="A18" s="3" t="s">
        <v>95</v>
      </c>
      <c r="B18" s="20">
        <v>49</v>
      </c>
      <c r="C18" s="43">
        <f t="shared" si="0"/>
        <v>0.029535864978902954</v>
      </c>
      <c r="D18" s="50">
        <v>1757</v>
      </c>
      <c r="E18" s="50">
        <v>15004.259453219998</v>
      </c>
      <c r="F18" s="43">
        <f t="shared" si="1"/>
        <v>0.013491173271123341</v>
      </c>
      <c r="G18" s="20">
        <v>23</v>
      </c>
      <c r="H18" s="43">
        <f t="shared" si="2"/>
        <v>0.019658119658119658</v>
      </c>
      <c r="I18" s="50">
        <v>892</v>
      </c>
      <c r="J18" s="50">
        <v>12513.046983999999</v>
      </c>
      <c r="K18" s="41">
        <f t="shared" si="3"/>
        <v>0.00900749740557722</v>
      </c>
      <c r="L18" s="18"/>
      <c r="M18" s="12"/>
      <c r="N18" s="11"/>
      <c r="O18" s="11"/>
      <c r="P18" s="16"/>
      <c r="Q18" s="20"/>
      <c r="R18" s="12"/>
      <c r="S18" s="11"/>
      <c r="T18" s="11"/>
      <c r="U18" s="21"/>
      <c r="V18" s="20"/>
      <c r="W18" s="12"/>
      <c r="X18" s="11"/>
      <c r="Y18" s="11"/>
      <c r="Z18" s="21"/>
    </row>
    <row r="19" spans="1:26" ht="15">
      <c r="A19" s="3" t="s">
        <v>96</v>
      </c>
      <c r="B19" s="20">
        <v>29</v>
      </c>
      <c r="C19" s="43">
        <f t="shared" si="0"/>
        <v>0.017480409885473176</v>
      </c>
      <c r="D19" s="50">
        <v>1332</v>
      </c>
      <c r="E19" s="50">
        <v>9836.143219999998</v>
      </c>
      <c r="F19" s="43">
        <f t="shared" si="1"/>
        <v>0.00884422939461545</v>
      </c>
      <c r="G19" s="20">
        <v>14</v>
      </c>
      <c r="H19" s="43">
        <f t="shared" si="2"/>
        <v>0.011965811965811967</v>
      </c>
      <c r="I19" s="50">
        <v>319</v>
      </c>
      <c r="J19" s="50">
        <v>2566.216576</v>
      </c>
      <c r="K19" s="41">
        <f t="shared" si="3"/>
        <v>0.0018472870101123933</v>
      </c>
      <c r="L19" s="18"/>
      <c r="M19" s="12"/>
      <c r="N19" s="11"/>
      <c r="O19" s="11"/>
      <c r="P19" s="16"/>
      <c r="Q19" s="20"/>
      <c r="R19" s="12"/>
      <c r="S19" s="11"/>
      <c r="T19" s="11"/>
      <c r="U19" s="21"/>
      <c r="V19" s="20"/>
      <c r="W19" s="12"/>
      <c r="X19" s="11"/>
      <c r="Y19" s="11"/>
      <c r="Z19" s="21"/>
    </row>
    <row r="20" spans="1:26" ht="15">
      <c r="A20" s="3" t="s">
        <v>97</v>
      </c>
      <c r="B20" s="20">
        <v>22</v>
      </c>
      <c r="C20" s="43">
        <f t="shared" si="0"/>
        <v>0.013261000602772756</v>
      </c>
      <c r="D20" s="50">
        <v>1069</v>
      </c>
      <c r="E20" s="50">
        <v>7139.874427999999</v>
      </c>
      <c r="F20" s="43">
        <f t="shared" si="1"/>
        <v>0.006419862529205911</v>
      </c>
      <c r="G20" s="20">
        <v>7</v>
      </c>
      <c r="H20" s="43">
        <f t="shared" si="2"/>
        <v>0.005982905982905983</v>
      </c>
      <c r="I20" s="50">
        <v>348</v>
      </c>
      <c r="J20" s="50">
        <v>15456.701988</v>
      </c>
      <c r="K20" s="41">
        <f t="shared" si="3"/>
        <v>0.011126482880925328</v>
      </c>
      <c r="L20" s="18"/>
      <c r="M20" s="12"/>
      <c r="N20" s="11"/>
      <c r="O20" s="11"/>
      <c r="P20" s="16"/>
      <c r="Q20" s="20"/>
      <c r="R20" s="12"/>
      <c r="S20" s="11"/>
      <c r="T20" s="11"/>
      <c r="U20" s="21"/>
      <c r="V20" s="20"/>
      <c r="W20" s="12"/>
      <c r="X20" s="11"/>
      <c r="Y20" s="11"/>
      <c r="Z20" s="21"/>
    </row>
    <row r="21" spans="1:26" ht="15">
      <c r="A21" s="3" t="s">
        <v>98</v>
      </c>
      <c r="B21" s="20">
        <v>29</v>
      </c>
      <c r="C21" s="43">
        <f t="shared" si="0"/>
        <v>0.017480409885473176</v>
      </c>
      <c r="D21" s="50">
        <v>2126</v>
      </c>
      <c r="E21" s="50">
        <v>11747.935816</v>
      </c>
      <c r="F21" s="43">
        <f t="shared" si="1"/>
        <v>0.01056322960595554</v>
      </c>
      <c r="G21" s="20">
        <v>41</v>
      </c>
      <c r="H21" s="43">
        <f t="shared" si="2"/>
        <v>0.03504273504273504</v>
      </c>
      <c r="I21" s="50">
        <v>3445</v>
      </c>
      <c r="J21" s="50">
        <v>18158.456400000003</v>
      </c>
      <c r="K21" s="41">
        <f t="shared" si="3"/>
        <v>0.013071336591433606</v>
      </c>
      <c r="L21" s="18"/>
      <c r="M21" s="12"/>
      <c r="N21" s="11"/>
      <c r="O21" s="11"/>
      <c r="P21" s="16"/>
      <c r="Q21" s="20"/>
      <c r="R21" s="12"/>
      <c r="S21" s="11"/>
      <c r="T21" s="11"/>
      <c r="U21" s="21"/>
      <c r="V21" s="20"/>
      <c r="W21" s="12"/>
      <c r="X21" s="11"/>
      <c r="Y21" s="11"/>
      <c r="Z21" s="21"/>
    </row>
    <row r="22" spans="1:26" ht="15">
      <c r="A22" s="3" t="s">
        <v>99</v>
      </c>
      <c r="B22" s="20">
        <v>46</v>
      </c>
      <c r="C22" s="43">
        <f t="shared" si="0"/>
        <v>0.027727546714888487</v>
      </c>
      <c r="D22" s="50">
        <v>1532</v>
      </c>
      <c r="E22" s="50">
        <v>14225.362392000003</v>
      </c>
      <c r="F22" s="43">
        <f t="shared" si="1"/>
        <v>0.012790823130814843</v>
      </c>
      <c r="G22" s="20">
        <v>48</v>
      </c>
      <c r="H22" s="43">
        <f t="shared" si="2"/>
        <v>0.041025641025641026</v>
      </c>
      <c r="I22" s="50">
        <v>1770</v>
      </c>
      <c r="J22" s="50">
        <v>9077.805767999998</v>
      </c>
      <c r="K22" s="41">
        <f t="shared" si="3"/>
        <v>0.0065346443602544</v>
      </c>
      <c r="L22" s="18"/>
      <c r="M22" s="12"/>
      <c r="N22" s="11"/>
      <c r="O22" s="11"/>
      <c r="P22" s="16"/>
      <c r="Q22" s="20"/>
      <c r="R22" s="12"/>
      <c r="S22" s="11"/>
      <c r="T22" s="11"/>
      <c r="U22" s="21"/>
      <c r="V22" s="20"/>
      <c r="W22" s="12"/>
      <c r="X22" s="11"/>
      <c r="Y22" s="11"/>
      <c r="Z22" s="21"/>
    </row>
    <row r="23" spans="1:26" ht="15">
      <c r="A23" s="3" t="s">
        <v>100</v>
      </c>
      <c r="B23" s="20">
        <v>46</v>
      </c>
      <c r="C23" s="43">
        <f t="shared" si="0"/>
        <v>0.027727546714888487</v>
      </c>
      <c r="D23" s="50">
        <v>1348</v>
      </c>
      <c r="E23" s="50">
        <v>7115.949599999999</v>
      </c>
      <c r="F23" s="43">
        <f t="shared" si="1"/>
        <v>0.006398350371205967</v>
      </c>
      <c r="G23" s="20">
        <v>33</v>
      </c>
      <c r="H23" s="43">
        <f t="shared" si="2"/>
        <v>0.028205128205128206</v>
      </c>
      <c r="I23" s="50">
        <v>874</v>
      </c>
      <c r="J23" s="50">
        <v>8056.147951999998</v>
      </c>
      <c r="K23" s="41">
        <f t="shared" si="3"/>
        <v>0.005799205570743363</v>
      </c>
      <c r="L23" s="18"/>
      <c r="M23" s="12"/>
      <c r="N23" s="11"/>
      <c r="O23" s="11"/>
      <c r="P23" s="16"/>
      <c r="Q23" s="20"/>
      <c r="R23" s="12"/>
      <c r="S23" s="11"/>
      <c r="T23" s="11"/>
      <c r="U23" s="21"/>
      <c r="V23" s="20"/>
      <c r="W23" s="12"/>
      <c r="X23" s="11"/>
      <c r="Y23" s="11"/>
      <c r="Z23" s="21"/>
    </row>
    <row r="24" spans="1:26" ht="15">
      <c r="A24" s="3" t="s">
        <v>101</v>
      </c>
      <c r="B24" s="85">
        <v>163</v>
      </c>
      <c r="C24" s="84">
        <f t="shared" si="0"/>
        <v>0.09825195901145269</v>
      </c>
      <c r="D24" s="117">
        <v>3025</v>
      </c>
      <c r="E24" s="117">
        <v>53550.14290399998</v>
      </c>
      <c r="F24" s="84">
        <f t="shared" si="1"/>
        <v>0.048149944278405354</v>
      </c>
      <c r="G24" s="85">
        <v>110</v>
      </c>
      <c r="H24" s="84">
        <f t="shared" si="2"/>
        <v>0.09401709401709402</v>
      </c>
      <c r="I24" s="117">
        <v>3782</v>
      </c>
      <c r="J24" s="117">
        <v>70876.154502</v>
      </c>
      <c r="K24" s="180">
        <f t="shared" si="3"/>
        <v>0.05102008956015085</v>
      </c>
      <c r="L24" s="18"/>
      <c r="M24" s="12"/>
      <c r="N24" s="11"/>
      <c r="O24" s="11"/>
      <c r="P24" s="16"/>
      <c r="Q24" s="20"/>
      <c r="R24" s="12"/>
      <c r="S24" s="11"/>
      <c r="T24" s="11"/>
      <c r="U24" s="21"/>
      <c r="V24" s="20"/>
      <c r="W24" s="12"/>
      <c r="X24" s="11"/>
      <c r="Y24" s="11"/>
      <c r="Z24" s="21"/>
    </row>
    <row r="25" spans="1:26" ht="15">
      <c r="A25" s="36" t="s">
        <v>79</v>
      </c>
      <c r="B25" s="113">
        <f>SUM(B7:B24)</f>
        <v>1659</v>
      </c>
      <c r="C25" s="114">
        <f aca="true" t="shared" si="4" ref="C25:K25">SUM(C7:C24)</f>
        <v>1.0000000000000002</v>
      </c>
      <c r="D25" s="115">
        <f t="shared" si="4"/>
        <v>41872</v>
      </c>
      <c r="E25" s="115">
        <f t="shared" si="4"/>
        <v>1112153.7876424198</v>
      </c>
      <c r="F25" s="116">
        <f t="shared" si="4"/>
        <v>1.0000000000000007</v>
      </c>
      <c r="G25" s="113">
        <f>SUM(G7:G24)</f>
        <v>1170</v>
      </c>
      <c r="H25" s="114">
        <f t="shared" si="4"/>
        <v>0.9999999999999998</v>
      </c>
      <c r="I25" s="115">
        <f t="shared" si="4"/>
        <v>43480</v>
      </c>
      <c r="J25" s="115">
        <f t="shared" si="4"/>
        <v>1389181.303149999</v>
      </c>
      <c r="K25" s="116">
        <f t="shared" si="4"/>
        <v>1</v>
      </c>
      <c r="L25" s="108"/>
      <c r="M25" s="38"/>
      <c r="N25" s="39"/>
      <c r="O25" s="39"/>
      <c r="P25" s="38"/>
      <c r="Q25" s="37"/>
      <c r="R25" s="38"/>
      <c r="S25" s="39"/>
      <c r="T25" s="39"/>
      <c r="U25" s="38"/>
      <c r="V25" s="37"/>
      <c r="W25" s="38"/>
      <c r="X25" s="39"/>
      <c r="Y25" s="39"/>
      <c r="Z25" s="38"/>
    </row>
    <row r="26" ht="15">
      <c r="A26" s="92" t="s">
        <v>378</v>
      </c>
    </row>
    <row r="29" spans="1:26" ht="15">
      <c r="A29" s="40" t="s">
        <v>375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ht="15">
      <c r="B30" s="209">
        <v>2021</v>
      </c>
      <c r="C30" s="210"/>
      <c r="D30" s="210"/>
      <c r="E30" s="210"/>
      <c r="F30" s="211"/>
      <c r="G30" s="209">
        <v>2022</v>
      </c>
      <c r="H30" s="210"/>
      <c r="I30" s="210"/>
      <c r="J30" s="210"/>
      <c r="K30" s="211"/>
      <c r="L30" s="210">
        <v>2023</v>
      </c>
      <c r="M30" s="210"/>
      <c r="N30" s="210"/>
      <c r="O30" s="210"/>
      <c r="P30" s="211"/>
      <c r="Q30" s="209">
        <v>2024</v>
      </c>
      <c r="R30" s="210"/>
      <c r="S30" s="210"/>
      <c r="T30" s="210"/>
      <c r="U30" s="211"/>
      <c r="V30" s="209">
        <v>2025</v>
      </c>
      <c r="W30" s="210"/>
      <c r="X30" s="210"/>
      <c r="Y30" s="210"/>
      <c r="Z30" s="211"/>
    </row>
    <row r="31" spans="1:26" ht="30">
      <c r="A31" s="47"/>
      <c r="B31" s="29" t="s">
        <v>292</v>
      </c>
      <c r="C31" s="30" t="s">
        <v>291</v>
      </c>
      <c r="D31" s="30" t="s">
        <v>199</v>
      </c>
      <c r="E31" s="27" t="s">
        <v>200</v>
      </c>
      <c r="F31" s="31" t="s">
        <v>201</v>
      </c>
      <c r="G31" s="29" t="s">
        <v>292</v>
      </c>
      <c r="H31" s="30" t="s">
        <v>291</v>
      </c>
      <c r="I31" s="30" t="s">
        <v>199</v>
      </c>
      <c r="J31" s="27" t="s">
        <v>200</v>
      </c>
      <c r="K31" s="31" t="s">
        <v>201</v>
      </c>
      <c r="L31" s="32" t="s">
        <v>292</v>
      </c>
      <c r="M31" s="30" t="s">
        <v>291</v>
      </c>
      <c r="N31" s="30" t="s">
        <v>199</v>
      </c>
      <c r="O31" s="27" t="s">
        <v>200</v>
      </c>
      <c r="P31" s="28" t="s">
        <v>201</v>
      </c>
      <c r="Q31" s="29" t="s">
        <v>292</v>
      </c>
      <c r="R31" s="30" t="s">
        <v>291</v>
      </c>
      <c r="S31" s="30" t="s">
        <v>199</v>
      </c>
      <c r="T31" s="27" t="s">
        <v>200</v>
      </c>
      <c r="U31" s="31" t="s">
        <v>201</v>
      </c>
      <c r="V31" s="29" t="s">
        <v>292</v>
      </c>
      <c r="W31" s="30" t="s">
        <v>291</v>
      </c>
      <c r="X31" s="30" t="s">
        <v>199</v>
      </c>
      <c r="Y31" s="27" t="s">
        <v>200</v>
      </c>
      <c r="Z31" s="31" t="s">
        <v>201</v>
      </c>
    </row>
    <row r="32" spans="1:26" ht="15">
      <c r="A32" s="36" t="s">
        <v>307</v>
      </c>
      <c r="B32" s="34"/>
      <c r="C32" s="33"/>
      <c r="D32" s="33"/>
      <c r="E32" s="33"/>
      <c r="F32" s="35"/>
      <c r="G32" s="34"/>
      <c r="H32" s="33"/>
      <c r="I32" s="33"/>
      <c r="J32" s="33"/>
      <c r="K32" s="35"/>
      <c r="L32" s="33"/>
      <c r="M32" s="33"/>
      <c r="N32" s="33"/>
      <c r="O32" s="33"/>
      <c r="P32" s="33"/>
      <c r="Q32" s="34"/>
      <c r="R32" s="33"/>
      <c r="S32" s="33"/>
      <c r="T32" s="33"/>
      <c r="U32" s="35"/>
      <c r="V32" s="34"/>
      <c r="W32" s="33"/>
      <c r="X32" s="33"/>
      <c r="Y32" s="33"/>
      <c r="Z32" s="35"/>
    </row>
    <row r="33" spans="1:26" ht="15">
      <c r="A33" s="3" t="s">
        <v>376</v>
      </c>
      <c r="B33" s="20">
        <v>116</v>
      </c>
      <c r="C33" s="43">
        <f>B33/$B$35</f>
        <v>0.0699216395418927</v>
      </c>
      <c r="D33" s="50">
        <v>8719</v>
      </c>
      <c r="E33" s="50">
        <v>167382.69948400013</v>
      </c>
      <c r="F33" s="43">
        <f>E33/$E$35</f>
        <v>0.15050319600027912</v>
      </c>
      <c r="G33" s="20">
        <v>214</v>
      </c>
      <c r="H33" s="43">
        <f>G33/$G$35</f>
        <v>0.1829059829059829</v>
      </c>
      <c r="I33" s="50">
        <v>18415</v>
      </c>
      <c r="J33" s="50">
        <v>516370.24481599993</v>
      </c>
      <c r="K33" s="41">
        <f>J33/$J$35</f>
        <v>0.37170831744216426</v>
      </c>
      <c r="L33" s="18"/>
      <c r="M33" s="12"/>
      <c r="N33" s="11"/>
      <c r="O33" s="11"/>
      <c r="P33" s="16"/>
      <c r="Q33" s="20"/>
      <c r="R33" s="12"/>
      <c r="S33" s="11"/>
      <c r="T33" s="11"/>
      <c r="U33" s="21"/>
      <c r="V33" s="20"/>
      <c r="W33" s="12"/>
      <c r="X33" s="11"/>
      <c r="Y33" s="11"/>
      <c r="Z33" s="21"/>
    </row>
    <row r="34" spans="1:26" ht="15">
      <c r="A34" s="3" t="s">
        <v>377</v>
      </c>
      <c r="B34" s="20">
        <v>1543</v>
      </c>
      <c r="C34" s="43">
        <f>B34/$B$35</f>
        <v>0.9300783604581073</v>
      </c>
      <c r="D34" s="50">
        <v>33153</v>
      </c>
      <c r="E34" s="50">
        <v>944771.0881584211</v>
      </c>
      <c r="F34" s="43">
        <f>E34/$E$35</f>
        <v>0.8494968039997209</v>
      </c>
      <c r="G34" s="20">
        <v>956</v>
      </c>
      <c r="H34" s="43">
        <f>G34/$G$35</f>
        <v>0.8170940170940171</v>
      </c>
      <c r="I34" s="50">
        <v>25065</v>
      </c>
      <c r="J34" s="50">
        <v>872811.0583340009</v>
      </c>
      <c r="K34" s="41">
        <f>J34/$J$35</f>
        <v>0.6282916825578357</v>
      </c>
      <c r="L34" s="18"/>
      <c r="M34" s="12"/>
      <c r="N34" s="11"/>
      <c r="O34" s="11"/>
      <c r="P34" s="16"/>
      <c r="Q34" s="20"/>
      <c r="R34" s="12"/>
      <c r="S34" s="11"/>
      <c r="T34" s="11"/>
      <c r="U34" s="21"/>
      <c r="V34" s="20"/>
      <c r="W34" s="12"/>
      <c r="X34" s="11"/>
      <c r="Y34" s="11"/>
      <c r="Z34" s="21"/>
    </row>
    <row r="35" spans="1:26" ht="15">
      <c r="A35" s="36" t="s">
        <v>79</v>
      </c>
      <c r="B35" s="113">
        <f>SUM(B33:B34)</f>
        <v>1659</v>
      </c>
      <c r="C35" s="114">
        <f aca="true" t="shared" si="5" ref="C35:K35">SUM(C33:C34)</f>
        <v>1</v>
      </c>
      <c r="D35" s="115">
        <f t="shared" si="5"/>
        <v>41872</v>
      </c>
      <c r="E35" s="115">
        <f t="shared" si="5"/>
        <v>1112153.7876424212</v>
      </c>
      <c r="F35" s="116">
        <f t="shared" si="5"/>
        <v>1</v>
      </c>
      <c r="G35" s="113">
        <f>SUM(G33:G34)</f>
        <v>1170</v>
      </c>
      <c r="H35" s="114">
        <f t="shared" si="5"/>
        <v>1</v>
      </c>
      <c r="I35" s="115">
        <f t="shared" si="5"/>
        <v>43480</v>
      </c>
      <c r="J35" s="115">
        <f t="shared" si="5"/>
        <v>1389181.3031500007</v>
      </c>
      <c r="K35" s="116">
        <f t="shared" si="5"/>
        <v>1</v>
      </c>
      <c r="L35" s="108"/>
      <c r="M35" s="38"/>
      <c r="N35" s="39"/>
      <c r="O35" s="39"/>
      <c r="P35" s="38"/>
      <c r="Q35" s="37"/>
      <c r="R35" s="38"/>
      <c r="S35" s="39"/>
      <c r="T35" s="39"/>
      <c r="U35" s="38"/>
      <c r="V35" s="37"/>
      <c r="W35" s="38"/>
      <c r="X35" s="39"/>
      <c r="Y35" s="39"/>
      <c r="Z35" s="38"/>
    </row>
    <row r="36" ht="15">
      <c r="A36" s="92" t="s">
        <v>379</v>
      </c>
    </row>
  </sheetData>
  <mergeCells count="10">
    <mergeCell ref="B4:F4"/>
    <mergeCell ref="G4:K4"/>
    <mergeCell ref="L4:P4"/>
    <mergeCell ref="Q4:U4"/>
    <mergeCell ref="V4:Z4"/>
    <mergeCell ref="B30:F30"/>
    <mergeCell ref="G30:K30"/>
    <mergeCell ref="L30:P30"/>
    <mergeCell ref="Q30:U30"/>
    <mergeCell ref="V30:Z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AED0-BBDA-4933-9213-9C4E8BB99479}">
  <sheetPr>
    <tabColor theme="9" tint="0.7999799847602844"/>
  </sheetPr>
  <dimension ref="A3:Y59"/>
  <sheetViews>
    <sheetView zoomScale="85" zoomScaleNormal="85" workbookViewId="0" topLeftCell="A1">
      <selection activeCell="G53" sqref="G53"/>
    </sheetView>
  </sheetViews>
  <sheetFormatPr defaultColWidth="9.140625" defaultRowHeight="15"/>
  <cols>
    <col min="1" max="4" width="17.7109375" style="1" customWidth="1"/>
    <col min="5" max="5" width="20.8515625" style="1" bestFit="1" customWidth="1"/>
    <col min="6" max="25" width="17.7109375" style="1" customWidth="1"/>
    <col min="26" max="16384" width="9.140625" style="1" customWidth="1"/>
  </cols>
  <sheetData>
    <row r="3" spans="1:25" ht="15">
      <c r="A3" s="40" t="s">
        <v>358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">
      <c r="A4" s="70" t="s">
        <v>361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221">
        <v>2021</v>
      </c>
      <c r="B5" s="222"/>
      <c r="C5" s="222"/>
      <c r="D5" s="222"/>
      <c r="E5" s="223"/>
      <c r="F5" s="224">
        <v>2022</v>
      </c>
      <c r="G5" s="222"/>
      <c r="H5" s="222"/>
      <c r="I5" s="222"/>
      <c r="J5" s="223"/>
      <c r="K5" s="224">
        <v>2023</v>
      </c>
      <c r="L5" s="222"/>
      <c r="M5" s="222"/>
      <c r="N5" s="222"/>
      <c r="O5" s="223"/>
      <c r="P5" s="224">
        <v>2024</v>
      </c>
      <c r="Q5" s="222"/>
      <c r="R5" s="222"/>
      <c r="S5" s="222"/>
      <c r="T5" s="223"/>
      <c r="U5" s="224">
        <v>2025</v>
      </c>
      <c r="V5" s="222"/>
      <c r="W5" s="222"/>
      <c r="X5" s="222"/>
      <c r="Y5" s="225"/>
    </row>
    <row r="6" spans="1:25" ht="30">
      <c r="A6" s="71" t="s">
        <v>359</v>
      </c>
      <c r="B6" s="30" t="s">
        <v>132</v>
      </c>
      <c r="C6" s="29" t="s">
        <v>292</v>
      </c>
      <c r="D6" s="30" t="s">
        <v>371</v>
      </c>
      <c r="E6" s="31" t="s">
        <v>360</v>
      </c>
      <c r="F6" s="29" t="s">
        <v>359</v>
      </c>
      <c r="G6" s="30" t="s">
        <v>132</v>
      </c>
      <c r="H6" s="29" t="s">
        <v>292</v>
      </c>
      <c r="I6" s="30" t="s">
        <v>371</v>
      </c>
      <c r="J6" s="31" t="s">
        <v>360</v>
      </c>
      <c r="K6" s="29" t="s">
        <v>359</v>
      </c>
      <c r="L6" s="30" t="s">
        <v>132</v>
      </c>
      <c r="M6" s="29" t="s">
        <v>292</v>
      </c>
      <c r="N6" s="30" t="s">
        <v>371</v>
      </c>
      <c r="O6" s="31" t="s">
        <v>360</v>
      </c>
      <c r="P6" s="29" t="s">
        <v>359</v>
      </c>
      <c r="Q6" s="30" t="s">
        <v>132</v>
      </c>
      <c r="R6" s="29" t="s">
        <v>292</v>
      </c>
      <c r="S6" s="30" t="s">
        <v>371</v>
      </c>
      <c r="T6" s="31" t="s">
        <v>360</v>
      </c>
      <c r="U6" s="29" t="s">
        <v>359</v>
      </c>
      <c r="V6" s="30" t="s">
        <v>132</v>
      </c>
      <c r="W6" s="29" t="s">
        <v>292</v>
      </c>
      <c r="X6" s="30" t="s">
        <v>371</v>
      </c>
      <c r="Y6" s="72" t="s">
        <v>360</v>
      </c>
    </row>
    <row r="7" spans="1:25" ht="15">
      <c r="A7" s="73">
        <v>1</v>
      </c>
      <c r="B7" s="43" t="s">
        <v>116</v>
      </c>
      <c r="C7" s="50">
        <v>78</v>
      </c>
      <c r="D7" s="49">
        <f>C7/'Activities Delivered'!$C$186</f>
        <v>0.002451827869110112</v>
      </c>
      <c r="E7" s="91" t="s">
        <v>81</v>
      </c>
      <c r="F7" s="22">
        <v>1</v>
      </c>
      <c r="G7" s="43" t="s">
        <v>117</v>
      </c>
      <c r="H7" s="50">
        <v>64</v>
      </c>
      <c r="I7" s="49">
        <f>H7/'Activities Delivered'!$H$186</f>
        <v>0.0037110054505392555</v>
      </c>
      <c r="J7" s="54" t="s">
        <v>80</v>
      </c>
      <c r="K7" s="22">
        <v>1</v>
      </c>
      <c r="L7" s="43"/>
      <c r="M7" s="50"/>
      <c r="N7" s="50"/>
      <c r="O7" s="43"/>
      <c r="P7" s="22">
        <v>1</v>
      </c>
      <c r="Q7" s="43"/>
      <c r="R7" s="50"/>
      <c r="S7" s="50"/>
      <c r="T7" s="43"/>
      <c r="U7" s="22">
        <v>1</v>
      </c>
      <c r="V7" s="43"/>
      <c r="W7" s="50"/>
      <c r="X7" s="50"/>
      <c r="Y7" s="74"/>
    </row>
    <row r="8" spans="1:25" ht="15">
      <c r="A8" s="73">
        <v>2</v>
      </c>
      <c r="B8" s="43" t="s">
        <v>117</v>
      </c>
      <c r="C8" s="50">
        <v>58</v>
      </c>
      <c r="D8" s="49">
        <f>C8/'Activities Delivered'!$C$186</f>
        <v>0.0018231540565177757</v>
      </c>
      <c r="E8" s="91" t="s">
        <v>137</v>
      </c>
      <c r="F8" s="22">
        <v>2</v>
      </c>
      <c r="G8" s="43" t="s">
        <v>408</v>
      </c>
      <c r="H8" s="50">
        <v>39</v>
      </c>
      <c r="I8" s="49">
        <f>H8/'Activities Delivered'!$H$186</f>
        <v>0.002261393946422359</v>
      </c>
      <c r="J8" s="54" t="s">
        <v>80</v>
      </c>
      <c r="K8" s="22">
        <v>2</v>
      </c>
      <c r="L8" s="43"/>
      <c r="M8" s="50"/>
      <c r="N8" s="50"/>
      <c r="O8" s="43"/>
      <c r="P8" s="22">
        <v>2</v>
      </c>
      <c r="Q8" s="43"/>
      <c r="R8" s="50"/>
      <c r="S8" s="50"/>
      <c r="T8" s="43"/>
      <c r="U8" s="22">
        <v>2</v>
      </c>
      <c r="V8" s="43"/>
      <c r="W8" s="50"/>
      <c r="X8" s="50"/>
      <c r="Y8" s="74"/>
    </row>
    <row r="9" spans="1:25" ht="15">
      <c r="A9" s="73">
        <v>3</v>
      </c>
      <c r="B9" s="43" t="s">
        <v>118</v>
      </c>
      <c r="C9" s="50">
        <v>56</v>
      </c>
      <c r="D9" s="49">
        <f>C9/'Activities Delivered'!$C$186</f>
        <v>0.001760286675258542</v>
      </c>
      <c r="E9" s="91" t="s">
        <v>82</v>
      </c>
      <c r="F9" s="22">
        <v>3</v>
      </c>
      <c r="G9" s="43" t="s">
        <v>122</v>
      </c>
      <c r="H9" s="50">
        <v>39</v>
      </c>
      <c r="I9" s="49">
        <f>H9/'Activities Delivered'!$H$186</f>
        <v>0.002261393946422359</v>
      </c>
      <c r="J9" s="54" t="s">
        <v>80</v>
      </c>
      <c r="K9" s="22">
        <v>3</v>
      </c>
      <c r="L9" s="43"/>
      <c r="M9" s="50"/>
      <c r="N9" s="50"/>
      <c r="O9" s="43"/>
      <c r="P9" s="22">
        <v>3</v>
      </c>
      <c r="Q9" s="43"/>
      <c r="R9" s="50"/>
      <c r="S9" s="50"/>
      <c r="T9" s="43"/>
      <c r="U9" s="22">
        <v>3</v>
      </c>
      <c r="V9" s="43"/>
      <c r="W9" s="50"/>
      <c r="X9" s="50"/>
      <c r="Y9" s="74"/>
    </row>
    <row r="10" spans="1:25" ht="15">
      <c r="A10" s="73">
        <v>4</v>
      </c>
      <c r="B10" s="43" t="s">
        <v>119</v>
      </c>
      <c r="C10" s="50">
        <v>54</v>
      </c>
      <c r="D10" s="49">
        <f>C10/'Activities Delivered'!$C$186</f>
        <v>0.0016974192939993085</v>
      </c>
      <c r="E10" s="91" t="s">
        <v>137</v>
      </c>
      <c r="F10" s="22">
        <v>4</v>
      </c>
      <c r="G10" s="43" t="s">
        <v>409</v>
      </c>
      <c r="H10" s="50">
        <v>37</v>
      </c>
      <c r="I10" s="49">
        <f>H10/'Activities Delivered'!$H$186</f>
        <v>0.002145425026093007</v>
      </c>
      <c r="J10" s="54" t="s">
        <v>80</v>
      </c>
      <c r="K10" s="22">
        <v>4</v>
      </c>
      <c r="L10" s="43"/>
      <c r="M10" s="50"/>
      <c r="N10" s="50"/>
      <c r="O10" s="43"/>
      <c r="P10" s="22">
        <v>4</v>
      </c>
      <c r="Q10" s="43"/>
      <c r="R10" s="50"/>
      <c r="S10" s="50"/>
      <c r="T10" s="43"/>
      <c r="U10" s="22">
        <v>4</v>
      </c>
      <c r="V10" s="43"/>
      <c r="W10" s="50"/>
      <c r="X10" s="50"/>
      <c r="Y10" s="74"/>
    </row>
    <row r="11" spans="1:25" ht="15">
      <c r="A11" s="73">
        <v>5</v>
      </c>
      <c r="B11" s="43" t="s">
        <v>120</v>
      </c>
      <c r="C11" s="50">
        <v>53</v>
      </c>
      <c r="D11" s="49">
        <f>C11/'Activities Delivered'!$C$186</f>
        <v>0.0016659856033696917</v>
      </c>
      <c r="E11" s="91" t="s">
        <v>137</v>
      </c>
      <c r="F11" s="22">
        <v>5</v>
      </c>
      <c r="G11" s="43" t="s">
        <v>116</v>
      </c>
      <c r="H11" s="50">
        <v>34</v>
      </c>
      <c r="I11" s="49">
        <f>H11/'Activities Delivered'!$H$186</f>
        <v>0.0019714716455989795</v>
      </c>
      <c r="J11" s="91" t="s">
        <v>81</v>
      </c>
      <c r="K11" s="22">
        <v>5</v>
      </c>
      <c r="L11" s="43"/>
      <c r="M11" s="50"/>
      <c r="N11" s="50"/>
      <c r="O11" s="43"/>
      <c r="P11" s="22">
        <v>5</v>
      </c>
      <c r="Q11" s="43"/>
      <c r="R11" s="50"/>
      <c r="S11" s="50"/>
      <c r="T11" s="43"/>
      <c r="U11" s="22">
        <v>5</v>
      </c>
      <c r="V11" s="43"/>
      <c r="W11" s="50"/>
      <c r="X11" s="50"/>
      <c r="Y11" s="74"/>
    </row>
    <row r="12" spans="1:25" ht="15">
      <c r="A12" s="73">
        <v>6</v>
      </c>
      <c r="B12" s="43" t="s">
        <v>112</v>
      </c>
      <c r="C12" s="50">
        <v>44</v>
      </c>
      <c r="D12" s="49">
        <f>C12/'Activities Delivered'!$C$186</f>
        <v>0.0013830823877031403</v>
      </c>
      <c r="E12" s="91" t="s">
        <v>81</v>
      </c>
      <c r="F12" s="22">
        <v>6</v>
      </c>
      <c r="G12" s="43" t="s">
        <v>410</v>
      </c>
      <c r="H12" s="50">
        <v>33</v>
      </c>
      <c r="I12" s="49">
        <f>H12/'Activities Delivered'!$H$186</f>
        <v>0.0019134871854343035</v>
      </c>
      <c r="J12" s="54" t="s">
        <v>82</v>
      </c>
      <c r="K12" s="22">
        <v>6</v>
      </c>
      <c r="L12" s="43"/>
      <c r="M12" s="50"/>
      <c r="N12" s="50"/>
      <c r="O12" s="43"/>
      <c r="P12" s="22">
        <v>6</v>
      </c>
      <c r="Q12" s="43"/>
      <c r="R12" s="50"/>
      <c r="S12" s="50"/>
      <c r="T12" s="43"/>
      <c r="U12" s="22">
        <v>6</v>
      </c>
      <c r="V12" s="43"/>
      <c r="W12" s="50"/>
      <c r="X12" s="50"/>
      <c r="Y12" s="74"/>
    </row>
    <row r="13" spans="1:25" ht="15">
      <c r="A13" s="73">
        <v>7</v>
      </c>
      <c r="B13" s="43" t="s">
        <v>111</v>
      </c>
      <c r="C13" s="50">
        <v>40</v>
      </c>
      <c r="D13" s="49">
        <f>C13/'Activities Delivered'!$C$186</f>
        <v>0.001257347625184673</v>
      </c>
      <c r="E13" s="91" t="s">
        <v>81</v>
      </c>
      <c r="F13" s="22">
        <v>7</v>
      </c>
      <c r="G13" s="43" t="s">
        <v>411</v>
      </c>
      <c r="H13" s="50">
        <v>32</v>
      </c>
      <c r="I13" s="49">
        <f>H13/'Activities Delivered'!$H$186</f>
        <v>0.0018555027252696278</v>
      </c>
      <c r="J13" s="54" t="s">
        <v>80</v>
      </c>
      <c r="K13" s="22">
        <v>7</v>
      </c>
      <c r="L13" s="43"/>
      <c r="M13" s="50"/>
      <c r="N13" s="50"/>
      <c r="O13" s="43"/>
      <c r="P13" s="22">
        <v>7</v>
      </c>
      <c r="Q13" s="43"/>
      <c r="R13" s="50"/>
      <c r="S13" s="50"/>
      <c r="T13" s="43"/>
      <c r="U13" s="22">
        <v>7</v>
      </c>
      <c r="V13" s="43"/>
      <c r="W13" s="50"/>
      <c r="X13" s="50"/>
      <c r="Y13" s="74"/>
    </row>
    <row r="14" spans="1:25" ht="15">
      <c r="A14" s="73">
        <v>8</v>
      </c>
      <c r="B14" s="43" t="s">
        <v>121</v>
      </c>
      <c r="C14" s="50">
        <v>39</v>
      </c>
      <c r="D14" s="49">
        <f>C14/'Activities Delivered'!$C$186</f>
        <v>0.001225913934555056</v>
      </c>
      <c r="E14" s="91" t="s">
        <v>137</v>
      </c>
      <c r="F14" s="22">
        <v>8</v>
      </c>
      <c r="G14" s="43" t="s">
        <v>121</v>
      </c>
      <c r="H14" s="50">
        <v>30</v>
      </c>
      <c r="I14" s="49">
        <f>H14/'Activities Delivered'!$H$186</f>
        <v>0.001739533804940276</v>
      </c>
      <c r="J14" s="54" t="s">
        <v>80</v>
      </c>
      <c r="K14" s="22">
        <v>8</v>
      </c>
      <c r="L14" s="43"/>
      <c r="M14" s="50"/>
      <c r="N14" s="50"/>
      <c r="O14" s="43"/>
      <c r="P14" s="22">
        <v>8</v>
      </c>
      <c r="Q14" s="43"/>
      <c r="R14" s="50"/>
      <c r="S14" s="50"/>
      <c r="T14" s="43"/>
      <c r="U14" s="22">
        <v>8</v>
      </c>
      <c r="V14" s="43"/>
      <c r="W14" s="50"/>
      <c r="X14" s="50"/>
      <c r="Y14" s="74"/>
    </row>
    <row r="15" spans="1:25" ht="15">
      <c r="A15" s="73">
        <v>9</v>
      </c>
      <c r="B15" s="43" t="s">
        <v>122</v>
      </c>
      <c r="C15" s="50">
        <v>39</v>
      </c>
      <c r="D15" s="49">
        <f>C15/'Activities Delivered'!$C$186</f>
        <v>0.001225913934555056</v>
      </c>
      <c r="E15" s="91" t="s">
        <v>137</v>
      </c>
      <c r="F15" s="22">
        <v>9</v>
      </c>
      <c r="G15" s="43" t="s">
        <v>120</v>
      </c>
      <c r="H15" s="50">
        <v>29</v>
      </c>
      <c r="I15" s="49">
        <f>H15/'Activities Delivered'!$H$186</f>
        <v>0.0016815493447756</v>
      </c>
      <c r="J15" s="54" t="s">
        <v>80</v>
      </c>
      <c r="K15" s="22">
        <v>9</v>
      </c>
      <c r="L15" s="43"/>
      <c r="M15" s="50"/>
      <c r="N15" s="50"/>
      <c r="O15" s="43"/>
      <c r="P15" s="22">
        <v>9</v>
      </c>
      <c r="Q15" s="43"/>
      <c r="R15" s="50"/>
      <c r="S15" s="50"/>
      <c r="T15" s="43"/>
      <c r="U15" s="22">
        <v>9</v>
      </c>
      <c r="V15" s="43"/>
      <c r="W15" s="50"/>
      <c r="X15" s="50"/>
      <c r="Y15" s="74"/>
    </row>
    <row r="16" spans="1:25" ht="15">
      <c r="A16" s="73">
        <v>10</v>
      </c>
      <c r="B16" s="43" t="s">
        <v>123</v>
      </c>
      <c r="C16" s="50">
        <v>38</v>
      </c>
      <c r="D16" s="49">
        <f>C16/'Activities Delivered'!$C$186</f>
        <v>0.0011944802439254392</v>
      </c>
      <c r="E16" s="91" t="s">
        <v>137</v>
      </c>
      <c r="F16" s="22">
        <v>10</v>
      </c>
      <c r="G16" s="43" t="s">
        <v>365</v>
      </c>
      <c r="H16" s="50">
        <v>26</v>
      </c>
      <c r="I16" s="49">
        <f>H16/'Activities Delivered'!$H$186</f>
        <v>0.0015075959642815726</v>
      </c>
      <c r="J16" s="54" t="s">
        <v>80</v>
      </c>
      <c r="K16" s="22">
        <v>10</v>
      </c>
      <c r="L16" s="43"/>
      <c r="M16" s="50"/>
      <c r="N16" s="50"/>
      <c r="O16" s="43"/>
      <c r="P16" s="22">
        <v>10</v>
      </c>
      <c r="Q16" s="43"/>
      <c r="R16" s="50"/>
      <c r="S16" s="50"/>
      <c r="T16" s="43"/>
      <c r="U16" s="22">
        <v>10</v>
      </c>
      <c r="V16" s="43"/>
      <c r="W16" s="50"/>
      <c r="X16" s="50"/>
      <c r="Y16" s="74"/>
    </row>
    <row r="17" spans="1:25" ht="15">
      <c r="A17" s="81"/>
      <c r="B17" s="82" t="s">
        <v>79</v>
      </c>
      <c r="C17" s="83">
        <f>SUM(C7:C16)</f>
        <v>499</v>
      </c>
      <c r="D17" s="88">
        <f>C17/'Activities Delivered'!$C$186</f>
        <v>0.015685411624178795</v>
      </c>
      <c r="E17" s="84"/>
      <c r="F17" s="85"/>
      <c r="G17" s="82" t="s">
        <v>79</v>
      </c>
      <c r="H17" s="83">
        <f>SUM(H7:H16)</f>
        <v>363</v>
      </c>
      <c r="I17" s="88">
        <f>H17/'Activities Delivered'!$C$186</f>
        <v>0.011410429698550906</v>
      </c>
      <c r="J17" s="84"/>
      <c r="K17" s="85"/>
      <c r="L17" s="82" t="s">
        <v>79</v>
      </c>
      <c r="M17" s="83"/>
      <c r="N17" s="83"/>
      <c r="O17" s="84"/>
      <c r="P17" s="85"/>
      <c r="Q17" s="82" t="s">
        <v>79</v>
      </c>
      <c r="R17" s="83"/>
      <c r="S17" s="83"/>
      <c r="T17" s="84"/>
      <c r="U17" s="85"/>
      <c r="V17" s="82" t="s">
        <v>79</v>
      </c>
      <c r="W17" s="83"/>
      <c r="X17" s="83"/>
      <c r="Y17" s="86"/>
    </row>
    <row r="18" spans="1:25" ht="15">
      <c r="A18" s="70" t="s">
        <v>362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5">
      <c r="A19" s="221">
        <v>2021</v>
      </c>
      <c r="B19" s="222"/>
      <c r="C19" s="222"/>
      <c r="D19" s="222"/>
      <c r="E19" s="223"/>
      <c r="F19" s="224">
        <v>2022</v>
      </c>
      <c r="G19" s="222"/>
      <c r="H19" s="222"/>
      <c r="I19" s="222"/>
      <c r="J19" s="223"/>
      <c r="K19" s="224">
        <v>2023</v>
      </c>
      <c r="L19" s="222"/>
      <c r="M19" s="222"/>
      <c r="N19" s="222"/>
      <c r="O19" s="223"/>
      <c r="P19" s="224">
        <v>2024</v>
      </c>
      <c r="Q19" s="222"/>
      <c r="R19" s="222"/>
      <c r="S19" s="222"/>
      <c r="T19" s="223"/>
      <c r="U19" s="224">
        <v>2025</v>
      </c>
      <c r="V19" s="222"/>
      <c r="W19" s="222"/>
      <c r="X19" s="222"/>
      <c r="Y19" s="225"/>
    </row>
    <row r="20" spans="1:25" ht="30.75" customHeight="1">
      <c r="A20" s="71" t="s">
        <v>359</v>
      </c>
      <c r="B20" s="30" t="s">
        <v>132</v>
      </c>
      <c r="C20" s="27" t="s">
        <v>200</v>
      </c>
      <c r="D20" s="90" t="s">
        <v>372</v>
      </c>
      <c r="E20" s="31" t="s">
        <v>360</v>
      </c>
      <c r="F20" s="29" t="s">
        <v>359</v>
      </c>
      <c r="G20" s="30" t="s">
        <v>132</v>
      </c>
      <c r="H20" s="27" t="s">
        <v>200</v>
      </c>
      <c r="I20" s="90" t="s">
        <v>372</v>
      </c>
      <c r="J20" s="31" t="s">
        <v>360</v>
      </c>
      <c r="K20" s="29" t="s">
        <v>359</v>
      </c>
      <c r="L20" s="30" t="s">
        <v>132</v>
      </c>
      <c r="M20" s="27" t="s">
        <v>200</v>
      </c>
      <c r="N20" s="90" t="s">
        <v>372</v>
      </c>
      <c r="O20" s="31" t="s">
        <v>360</v>
      </c>
      <c r="P20" s="29" t="s">
        <v>359</v>
      </c>
      <c r="Q20" s="30" t="s">
        <v>132</v>
      </c>
      <c r="R20" s="27" t="s">
        <v>200</v>
      </c>
      <c r="S20" s="90" t="s">
        <v>372</v>
      </c>
      <c r="T20" s="31" t="s">
        <v>360</v>
      </c>
      <c r="U20" s="29" t="s">
        <v>359</v>
      </c>
      <c r="V20" s="30" t="s">
        <v>132</v>
      </c>
      <c r="W20" s="27" t="s">
        <v>200</v>
      </c>
      <c r="X20" s="90" t="s">
        <v>372</v>
      </c>
      <c r="Y20" s="72" t="s">
        <v>360</v>
      </c>
    </row>
    <row r="21" spans="1:25" ht="15">
      <c r="A21" s="73">
        <v>1</v>
      </c>
      <c r="B21" s="43" t="s">
        <v>117</v>
      </c>
      <c r="C21" s="50">
        <v>67446.99180400002</v>
      </c>
      <c r="D21" s="49">
        <f>C21/'Activities Delivered'!$F$186</f>
        <v>0.02757174730067764</v>
      </c>
      <c r="E21" s="91" t="s">
        <v>137</v>
      </c>
      <c r="F21" s="22">
        <v>1</v>
      </c>
      <c r="G21" s="43" t="s">
        <v>117</v>
      </c>
      <c r="H21" s="50">
        <v>135854.35135600006</v>
      </c>
      <c r="I21" s="49">
        <f>H21/'Activities Delivered'!$K$186</f>
        <v>0.05248402373961841</v>
      </c>
      <c r="J21" s="54" t="s">
        <v>80</v>
      </c>
      <c r="K21" s="22">
        <v>1</v>
      </c>
      <c r="L21" s="43"/>
      <c r="M21" s="50"/>
      <c r="N21" s="50"/>
      <c r="O21" s="43"/>
      <c r="P21" s="22">
        <v>1</v>
      </c>
      <c r="Q21" s="43"/>
      <c r="R21" s="50"/>
      <c r="S21" s="50"/>
      <c r="T21" s="43"/>
      <c r="U21" s="22">
        <v>1</v>
      </c>
      <c r="V21" s="43"/>
      <c r="W21" s="50"/>
      <c r="X21" s="50"/>
      <c r="Y21" s="74"/>
    </row>
    <row r="22" spans="1:25" ht="15">
      <c r="A22" s="73">
        <v>2</v>
      </c>
      <c r="B22" s="43" t="s">
        <v>365</v>
      </c>
      <c r="C22" s="50">
        <v>55218.68386400002</v>
      </c>
      <c r="D22" s="49">
        <f>C22/'Activities Delivered'!$F$186</f>
        <v>0.02257292070487749</v>
      </c>
      <c r="E22" s="91" t="s">
        <v>137</v>
      </c>
      <c r="F22" s="22">
        <v>2</v>
      </c>
      <c r="G22" s="43" t="s">
        <v>365</v>
      </c>
      <c r="H22" s="50">
        <v>119481.95649999999</v>
      </c>
      <c r="I22" s="49">
        <f>H22/'Activities Delivered'!$K$186</f>
        <v>0.04615894727559713</v>
      </c>
      <c r="J22" s="54" t="s">
        <v>80</v>
      </c>
      <c r="K22" s="22">
        <v>2</v>
      </c>
      <c r="L22" s="43"/>
      <c r="M22" s="50"/>
      <c r="N22" s="50"/>
      <c r="O22" s="43"/>
      <c r="P22" s="22">
        <v>2</v>
      </c>
      <c r="Q22" s="43"/>
      <c r="R22" s="50"/>
      <c r="S22" s="50"/>
      <c r="T22" s="43"/>
      <c r="U22" s="22">
        <v>2</v>
      </c>
      <c r="V22" s="43"/>
      <c r="W22" s="50"/>
      <c r="X22" s="50"/>
      <c r="Y22" s="74"/>
    </row>
    <row r="23" spans="1:25" ht="15">
      <c r="A23" s="73">
        <v>3</v>
      </c>
      <c r="B23" s="43" t="s">
        <v>120</v>
      </c>
      <c r="C23" s="50">
        <v>45944.20028400001</v>
      </c>
      <c r="D23" s="49">
        <f>C23/'Activities Delivered'!$F$186</f>
        <v>0.018781591977346624</v>
      </c>
      <c r="E23" s="91" t="s">
        <v>137</v>
      </c>
      <c r="F23" s="22">
        <v>3</v>
      </c>
      <c r="G23" s="43" t="s">
        <v>106</v>
      </c>
      <c r="H23" s="50">
        <v>115756.49743599999</v>
      </c>
      <c r="I23" s="49">
        <f>H23/'Activities Delivered'!$K$186</f>
        <v>0.044719706794859176</v>
      </c>
      <c r="J23" s="54" t="s">
        <v>80</v>
      </c>
      <c r="K23" s="22">
        <v>3</v>
      </c>
      <c r="L23" s="43"/>
      <c r="M23" s="50"/>
      <c r="N23" s="50"/>
      <c r="O23" s="43"/>
      <c r="P23" s="22">
        <v>3</v>
      </c>
      <c r="Q23" s="43"/>
      <c r="R23" s="50"/>
      <c r="S23" s="50"/>
      <c r="T23" s="43"/>
      <c r="U23" s="22">
        <v>3</v>
      </c>
      <c r="V23" s="43"/>
      <c r="W23" s="50"/>
      <c r="X23" s="50"/>
      <c r="Y23" s="74"/>
    </row>
    <row r="24" spans="1:25" ht="15">
      <c r="A24" s="73">
        <v>4</v>
      </c>
      <c r="B24" s="43" t="s">
        <v>366</v>
      </c>
      <c r="C24" s="50">
        <v>40053.687959999996</v>
      </c>
      <c r="D24" s="49">
        <f>C24/'Activities Delivered'!$F$186</f>
        <v>0.016373601451381847</v>
      </c>
      <c r="E24" s="91" t="s">
        <v>137</v>
      </c>
      <c r="F24" s="22">
        <v>4</v>
      </c>
      <c r="G24" s="43" t="s">
        <v>120</v>
      </c>
      <c r="H24" s="50">
        <v>53946.227523999994</v>
      </c>
      <c r="I24" s="49">
        <f>H24/'Activities Delivered'!$K$186</f>
        <v>0.02084081266276957</v>
      </c>
      <c r="J24" s="54" t="s">
        <v>80</v>
      </c>
      <c r="K24" s="22">
        <v>4</v>
      </c>
      <c r="L24" s="43"/>
      <c r="M24" s="50"/>
      <c r="N24" s="50"/>
      <c r="O24" s="43"/>
      <c r="P24" s="22">
        <v>4</v>
      </c>
      <c r="Q24" s="43"/>
      <c r="R24" s="50"/>
      <c r="S24" s="50"/>
      <c r="T24" s="43"/>
      <c r="U24" s="22">
        <v>4</v>
      </c>
      <c r="V24" s="43"/>
      <c r="W24" s="50"/>
      <c r="X24" s="50"/>
      <c r="Y24" s="74"/>
    </row>
    <row r="25" spans="1:25" ht="15">
      <c r="A25" s="73">
        <v>5</v>
      </c>
      <c r="B25" s="43" t="s">
        <v>367</v>
      </c>
      <c r="C25" s="50">
        <v>39367.858468000006</v>
      </c>
      <c r="D25" s="49">
        <f>C25/'Activities Delivered'!$F$186</f>
        <v>0.016093240282721775</v>
      </c>
      <c r="E25" s="91" t="s">
        <v>137</v>
      </c>
      <c r="F25" s="22">
        <v>5</v>
      </c>
      <c r="G25" s="43" t="s">
        <v>119</v>
      </c>
      <c r="H25" s="50">
        <v>53411.385001999995</v>
      </c>
      <c r="I25" s="49">
        <f>H25/'Activities Delivered'!$K$186</f>
        <v>0.020634189265422157</v>
      </c>
      <c r="J25" s="54" t="s">
        <v>80</v>
      </c>
      <c r="K25" s="22">
        <v>5</v>
      </c>
      <c r="L25" s="43"/>
      <c r="M25" s="50"/>
      <c r="N25" s="50"/>
      <c r="O25" s="43"/>
      <c r="P25" s="22">
        <v>5</v>
      </c>
      <c r="Q25" s="43"/>
      <c r="R25" s="50"/>
      <c r="S25" s="50"/>
      <c r="T25" s="43"/>
      <c r="U25" s="22">
        <v>5</v>
      </c>
      <c r="V25" s="43"/>
      <c r="W25" s="50"/>
      <c r="X25" s="50"/>
      <c r="Y25" s="74"/>
    </row>
    <row r="26" spans="1:25" ht="15">
      <c r="A26" s="73">
        <v>6</v>
      </c>
      <c r="B26" s="43" t="s">
        <v>107</v>
      </c>
      <c r="C26" s="50">
        <v>36662.629292</v>
      </c>
      <c r="D26" s="49">
        <f>C26/'Activities Delivered'!$F$186</f>
        <v>0.014987365977047121</v>
      </c>
      <c r="E26" s="91" t="s">
        <v>137</v>
      </c>
      <c r="F26" s="22">
        <v>6</v>
      </c>
      <c r="G26" s="43" t="s">
        <v>410</v>
      </c>
      <c r="H26" s="50">
        <v>47145.266</v>
      </c>
      <c r="I26" s="49">
        <f>H26/'Activities Delivered'!$K$186</f>
        <v>0.018213426623860166</v>
      </c>
      <c r="J26" s="54" t="s">
        <v>82</v>
      </c>
      <c r="K26" s="22">
        <v>6</v>
      </c>
      <c r="L26" s="43"/>
      <c r="M26" s="50"/>
      <c r="N26" s="50"/>
      <c r="O26" s="43"/>
      <c r="P26" s="22">
        <v>6</v>
      </c>
      <c r="Q26" s="43"/>
      <c r="R26" s="50"/>
      <c r="S26" s="50"/>
      <c r="T26" s="43"/>
      <c r="U26" s="22">
        <v>6</v>
      </c>
      <c r="V26" s="43"/>
      <c r="W26" s="50"/>
      <c r="X26" s="50"/>
      <c r="Y26" s="74"/>
    </row>
    <row r="27" spans="1:25" ht="15">
      <c r="A27" s="73">
        <v>7</v>
      </c>
      <c r="B27" s="43" t="s">
        <v>119</v>
      </c>
      <c r="C27" s="50">
        <v>35271.93472</v>
      </c>
      <c r="D27" s="49">
        <f>C27/'Activities Delivered'!$F$186</f>
        <v>0.014418862055878407</v>
      </c>
      <c r="E27" s="91" t="s">
        <v>137</v>
      </c>
      <c r="F27" s="22">
        <v>7</v>
      </c>
      <c r="G27" s="43" t="s">
        <v>409</v>
      </c>
      <c r="H27" s="50">
        <v>40984.48975600001</v>
      </c>
      <c r="I27" s="49">
        <f>H27/'Activities Delivered'!$K$186</f>
        <v>0.015833360594195284</v>
      </c>
      <c r="J27" s="54" t="s">
        <v>80</v>
      </c>
      <c r="K27" s="22">
        <v>7</v>
      </c>
      <c r="L27" s="43"/>
      <c r="M27" s="50"/>
      <c r="N27" s="50"/>
      <c r="O27" s="43"/>
      <c r="P27" s="22">
        <v>7</v>
      </c>
      <c r="Q27" s="43"/>
      <c r="R27" s="50"/>
      <c r="S27" s="50"/>
      <c r="T27" s="43"/>
      <c r="U27" s="22">
        <v>7</v>
      </c>
      <c r="V27" s="43"/>
      <c r="W27" s="50"/>
      <c r="X27" s="50"/>
      <c r="Y27" s="74"/>
    </row>
    <row r="28" spans="1:25" ht="15">
      <c r="A28" s="73">
        <v>8</v>
      </c>
      <c r="B28" s="43" t="s">
        <v>368</v>
      </c>
      <c r="C28" s="50">
        <v>34056.290492</v>
      </c>
      <c r="D28" s="49">
        <f>C28/'Activities Delivered'!$F$186</f>
        <v>0.01392191720236523</v>
      </c>
      <c r="E28" s="91" t="s">
        <v>137</v>
      </c>
      <c r="F28" s="22">
        <v>8</v>
      </c>
      <c r="G28" s="43" t="s">
        <v>408</v>
      </c>
      <c r="H28" s="50">
        <v>39190.099551999985</v>
      </c>
      <c r="I28" s="49">
        <f>H28/'Activities Delivered'!$K$186</f>
        <v>0.01514014159071935</v>
      </c>
      <c r="J28" s="54" t="s">
        <v>80</v>
      </c>
      <c r="K28" s="22">
        <v>8</v>
      </c>
      <c r="L28" s="43"/>
      <c r="M28" s="50"/>
      <c r="N28" s="50"/>
      <c r="O28" s="43"/>
      <c r="P28" s="22">
        <v>8</v>
      </c>
      <c r="Q28" s="43"/>
      <c r="R28" s="50"/>
      <c r="S28" s="50"/>
      <c r="T28" s="43"/>
      <c r="U28" s="22">
        <v>8</v>
      </c>
      <c r="V28" s="43"/>
      <c r="W28" s="50"/>
      <c r="X28" s="50"/>
      <c r="Y28" s="74"/>
    </row>
    <row r="29" spans="1:25" ht="15">
      <c r="A29" s="73">
        <v>9</v>
      </c>
      <c r="B29" s="43" t="s">
        <v>369</v>
      </c>
      <c r="C29" s="50">
        <v>33646.599799999996</v>
      </c>
      <c r="D29" s="49">
        <f>C29/'Activities Delivered'!$F$186</f>
        <v>0.013754439188459294</v>
      </c>
      <c r="E29" s="91" t="s">
        <v>137</v>
      </c>
      <c r="F29" s="22">
        <v>9</v>
      </c>
      <c r="G29" s="43" t="s">
        <v>121</v>
      </c>
      <c r="H29" s="50">
        <v>37263.88929199999</v>
      </c>
      <c r="I29" s="49">
        <f>H29/'Activities Delivered'!$K$186</f>
        <v>0.01439599711537295</v>
      </c>
      <c r="J29" s="54" t="s">
        <v>80</v>
      </c>
      <c r="K29" s="22">
        <v>9</v>
      </c>
      <c r="L29" s="43"/>
      <c r="M29" s="50"/>
      <c r="N29" s="50"/>
      <c r="O29" s="43"/>
      <c r="P29" s="22">
        <v>9</v>
      </c>
      <c r="Q29" s="43"/>
      <c r="R29" s="50"/>
      <c r="S29" s="50"/>
      <c r="T29" s="43"/>
      <c r="U29" s="22">
        <v>9</v>
      </c>
      <c r="V29" s="43"/>
      <c r="W29" s="50"/>
      <c r="X29" s="50"/>
      <c r="Y29" s="74"/>
    </row>
    <row r="30" spans="1:25" ht="15">
      <c r="A30" s="73">
        <v>10</v>
      </c>
      <c r="B30" s="43" t="s">
        <v>121</v>
      </c>
      <c r="C30" s="50">
        <v>28483.52394799999</v>
      </c>
      <c r="D30" s="49">
        <f>C30/'Activities Delivered'!$F$186</f>
        <v>0.01164381840496673</v>
      </c>
      <c r="E30" s="91" t="s">
        <v>137</v>
      </c>
      <c r="F30" s="22">
        <v>10</v>
      </c>
      <c r="G30" s="43" t="s">
        <v>412</v>
      </c>
      <c r="H30" s="50">
        <v>32485.387024</v>
      </c>
      <c r="I30" s="49">
        <f>H30/'Activities Delivered'!$K$186</f>
        <v>0.012549939009980835</v>
      </c>
      <c r="J30" s="54" t="s">
        <v>80</v>
      </c>
      <c r="K30" s="22">
        <v>10</v>
      </c>
      <c r="L30" s="43"/>
      <c r="M30" s="50"/>
      <c r="N30" s="50"/>
      <c r="O30" s="43"/>
      <c r="P30" s="22">
        <v>10</v>
      </c>
      <c r="Q30" s="43"/>
      <c r="R30" s="50"/>
      <c r="S30" s="50"/>
      <c r="T30" s="43"/>
      <c r="U30" s="22">
        <v>10</v>
      </c>
      <c r="V30" s="43"/>
      <c r="W30" s="50"/>
      <c r="X30" s="50"/>
      <c r="Y30" s="74"/>
    </row>
    <row r="31" spans="1:25" ht="15">
      <c r="A31" s="81"/>
      <c r="B31" s="82" t="s">
        <v>79</v>
      </c>
      <c r="C31" s="83">
        <f>SUM(C21:C30)</f>
        <v>416152.4006320001</v>
      </c>
      <c r="D31" s="88">
        <f>C31/'Activities Delivered'!$F$186</f>
        <v>0.1701195045457222</v>
      </c>
      <c r="E31" s="84"/>
      <c r="F31" s="85"/>
      <c r="G31" s="82" t="s">
        <v>79</v>
      </c>
      <c r="H31" s="83">
        <f>SUM(H21:H30)</f>
        <v>675519.5494419999</v>
      </c>
      <c r="I31" s="88">
        <f>H31/'Activities Delivered'!$F$186</f>
        <v>0.2761465532518804</v>
      </c>
      <c r="J31" s="84"/>
      <c r="K31" s="85"/>
      <c r="L31" s="82" t="s">
        <v>79</v>
      </c>
      <c r="M31" s="83"/>
      <c r="N31" s="83"/>
      <c r="O31" s="84"/>
      <c r="P31" s="85"/>
      <c r="Q31" s="82" t="s">
        <v>79</v>
      </c>
      <c r="R31" s="83"/>
      <c r="S31" s="83"/>
      <c r="T31" s="84"/>
      <c r="U31" s="85"/>
      <c r="V31" s="82" t="s">
        <v>79</v>
      </c>
      <c r="W31" s="83"/>
      <c r="X31" s="83"/>
      <c r="Y31" s="86"/>
    </row>
    <row r="32" spans="1:25" ht="15">
      <c r="A32" s="70" t="s">
        <v>363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5">
      <c r="A33" s="221">
        <v>2021</v>
      </c>
      <c r="B33" s="222"/>
      <c r="C33" s="222"/>
      <c r="D33" s="222"/>
      <c r="E33" s="223"/>
      <c r="F33" s="224">
        <v>2022</v>
      </c>
      <c r="G33" s="222"/>
      <c r="H33" s="222"/>
      <c r="I33" s="222"/>
      <c r="J33" s="223"/>
      <c r="K33" s="224">
        <v>2023</v>
      </c>
      <c r="L33" s="222"/>
      <c r="M33" s="222"/>
      <c r="N33" s="222"/>
      <c r="O33" s="223"/>
      <c r="P33" s="224">
        <v>2024</v>
      </c>
      <c r="Q33" s="222"/>
      <c r="R33" s="222"/>
      <c r="S33" s="222"/>
      <c r="T33" s="223"/>
      <c r="U33" s="224">
        <v>2025</v>
      </c>
      <c r="V33" s="222"/>
      <c r="W33" s="222"/>
      <c r="X33" s="222"/>
      <c r="Y33" s="225"/>
    </row>
    <row r="34" spans="1:25" ht="30">
      <c r="A34" s="71" t="s">
        <v>359</v>
      </c>
      <c r="B34" s="30" t="s">
        <v>132</v>
      </c>
      <c r="C34" s="29" t="s">
        <v>292</v>
      </c>
      <c r="D34" s="30" t="s">
        <v>371</v>
      </c>
      <c r="E34" s="31" t="s">
        <v>360</v>
      </c>
      <c r="F34" s="29" t="s">
        <v>359</v>
      </c>
      <c r="G34" s="30" t="s">
        <v>132</v>
      </c>
      <c r="H34" s="29" t="s">
        <v>292</v>
      </c>
      <c r="I34" s="30" t="s">
        <v>371</v>
      </c>
      <c r="J34" s="31" t="s">
        <v>360</v>
      </c>
      <c r="K34" s="29" t="s">
        <v>359</v>
      </c>
      <c r="L34" s="30" t="s">
        <v>132</v>
      </c>
      <c r="M34" s="29" t="s">
        <v>292</v>
      </c>
      <c r="N34" s="30" t="s">
        <v>371</v>
      </c>
      <c r="O34" s="31" t="s">
        <v>360</v>
      </c>
      <c r="P34" s="29" t="s">
        <v>359</v>
      </c>
      <c r="Q34" s="30" t="s">
        <v>132</v>
      </c>
      <c r="R34" s="29" t="s">
        <v>292</v>
      </c>
      <c r="S34" s="30" t="s">
        <v>371</v>
      </c>
      <c r="T34" s="31" t="s">
        <v>360</v>
      </c>
      <c r="U34" s="29" t="s">
        <v>359</v>
      </c>
      <c r="V34" s="30" t="s">
        <v>132</v>
      </c>
      <c r="W34" s="29" t="s">
        <v>292</v>
      </c>
      <c r="X34" s="30" t="s">
        <v>371</v>
      </c>
      <c r="Y34" s="72" t="s">
        <v>360</v>
      </c>
    </row>
    <row r="35" spans="1:25" ht="15">
      <c r="A35" s="73">
        <v>1</v>
      </c>
      <c r="B35" s="43" t="s">
        <v>105</v>
      </c>
      <c r="C35" s="50">
        <v>981</v>
      </c>
      <c r="D35" s="49">
        <f>C35/'Activities Delivered'!$C$186</f>
        <v>0.030836450507654104</v>
      </c>
      <c r="E35" s="91" t="s">
        <v>137</v>
      </c>
      <c r="F35" s="22">
        <v>1</v>
      </c>
      <c r="G35" s="43" t="s">
        <v>105</v>
      </c>
      <c r="H35" s="50">
        <v>637</v>
      </c>
      <c r="I35" s="49">
        <f>H35/'Activities Delivered'!$H$186</f>
        <v>0.03693610112489853</v>
      </c>
      <c r="J35" s="54" t="s">
        <v>80</v>
      </c>
      <c r="K35" s="22">
        <v>1</v>
      </c>
      <c r="L35" s="43"/>
      <c r="M35" s="50"/>
      <c r="N35" s="50"/>
      <c r="O35" s="43"/>
      <c r="P35" s="22">
        <v>1</v>
      </c>
      <c r="Q35" s="43"/>
      <c r="R35" s="50"/>
      <c r="S35" s="50"/>
      <c r="T35" s="43"/>
      <c r="U35" s="22">
        <v>1</v>
      </c>
      <c r="V35" s="43"/>
      <c r="W35" s="50"/>
      <c r="X35" s="50"/>
      <c r="Y35" s="74"/>
    </row>
    <row r="36" spans="1:25" ht="15">
      <c r="A36" s="73">
        <v>2</v>
      </c>
      <c r="B36" s="43" t="s">
        <v>106</v>
      </c>
      <c r="C36" s="50">
        <v>895</v>
      </c>
      <c r="D36" s="49">
        <f>C36/'Activities Delivered'!$C$186</f>
        <v>0.028133153113507055</v>
      </c>
      <c r="E36" s="91" t="s">
        <v>137</v>
      </c>
      <c r="F36" s="22">
        <v>2</v>
      </c>
      <c r="G36" s="43" t="s">
        <v>413</v>
      </c>
      <c r="H36" s="50">
        <v>460</v>
      </c>
      <c r="I36" s="49">
        <f>H36/'Activities Delivered'!$H$186</f>
        <v>0.026672851675750897</v>
      </c>
      <c r="J36" s="54" t="s">
        <v>80</v>
      </c>
      <c r="K36" s="22">
        <v>2</v>
      </c>
      <c r="L36" s="43"/>
      <c r="M36" s="50"/>
      <c r="N36" s="50"/>
      <c r="O36" s="43"/>
      <c r="P36" s="22">
        <v>2</v>
      </c>
      <c r="Q36" s="43"/>
      <c r="R36" s="50"/>
      <c r="S36" s="50"/>
      <c r="T36" s="43"/>
      <c r="U36" s="22">
        <v>2</v>
      </c>
      <c r="V36" s="43"/>
      <c r="W36" s="50"/>
      <c r="X36" s="50"/>
      <c r="Y36" s="74"/>
    </row>
    <row r="37" spans="1:25" ht="15">
      <c r="A37" s="73">
        <v>3</v>
      </c>
      <c r="B37" s="43" t="s">
        <v>108</v>
      </c>
      <c r="C37" s="50">
        <v>834</v>
      </c>
      <c r="D37" s="49">
        <f>C37/'Activities Delivered'!$C$186</f>
        <v>0.02621569798510043</v>
      </c>
      <c r="E37" s="91" t="s">
        <v>137</v>
      </c>
      <c r="F37" s="22">
        <v>3</v>
      </c>
      <c r="G37" s="43" t="s">
        <v>107</v>
      </c>
      <c r="H37" s="50">
        <v>370</v>
      </c>
      <c r="I37" s="49">
        <f>H37/'Activities Delivered'!$H$186</f>
        <v>0.02145425026093007</v>
      </c>
      <c r="J37" s="54" t="s">
        <v>80</v>
      </c>
      <c r="K37" s="22">
        <v>3</v>
      </c>
      <c r="L37" s="43"/>
      <c r="M37" s="50"/>
      <c r="N37" s="50"/>
      <c r="O37" s="43"/>
      <c r="P37" s="22">
        <v>3</v>
      </c>
      <c r="Q37" s="43"/>
      <c r="R37" s="50"/>
      <c r="S37" s="50"/>
      <c r="T37" s="43"/>
      <c r="U37" s="22">
        <v>3</v>
      </c>
      <c r="V37" s="43"/>
      <c r="W37" s="50"/>
      <c r="X37" s="50"/>
      <c r="Y37" s="74"/>
    </row>
    <row r="38" spans="1:25" ht="15">
      <c r="A38" s="73">
        <v>4</v>
      </c>
      <c r="B38" s="43" t="s">
        <v>107</v>
      </c>
      <c r="C38" s="50">
        <v>671</v>
      </c>
      <c r="D38" s="49">
        <f>C38/'Activities Delivered'!$C$186</f>
        <v>0.02109200641247289</v>
      </c>
      <c r="E38" s="91" t="s">
        <v>137</v>
      </c>
      <c r="F38" s="22">
        <v>4</v>
      </c>
      <c r="G38" s="43" t="s">
        <v>414</v>
      </c>
      <c r="H38" s="50">
        <v>347</v>
      </c>
      <c r="I38" s="49">
        <f>H38/'Activities Delivered'!$H$186</f>
        <v>0.020120607677142525</v>
      </c>
      <c r="J38" s="54" t="s">
        <v>80</v>
      </c>
      <c r="K38" s="22">
        <v>4</v>
      </c>
      <c r="L38" s="43"/>
      <c r="M38" s="50"/>
      <c r="N38" s="50"/>
      <c r="O38" s="43"/>
      <c r="P38" s="22">
        <v>4</v>
      </c>
      <c r="Q38" s="43"/>
      <c r="R38" s="50"/>
      <c r="S38" s="50"/>
      <c r="T38" s="43"/>
      <c r="U38" s="22">
        <v>4</v>
      </c>
      <c r="V38" s="43"/>
      <c r="W38" s="50"/>
      <c r="X38" s="50"/>
      <c r="Y38" s="74"/>
    </row>
    <row r="39" spans="1:25" ht="15">
      <c r="A39" s="73">
        <v>5</v>
      </c>
      <c r="B39" s="43" t="s">
        <v>112</v>
      </c>
      <c r="C39" s="50">
        <v>555</v>
      </c>
      <c r="D39" s="49">
        <f>C39/'Activities Delivered'!$C$186</f>
        <v>0.01744569829943734</v>
      </c>
      <c r="E39" s="91" t="s">
        <v>81</v>
      </c>
      <c r="F39" s="22">
        <v>5</v>
      </c>
      <c r="G39" s="43" t="s">
        <v>415</v>
      </c>
      <c r="H39" s="50">
        <v>341</v>
      </c>
      <c r="I39" s="49">
        <f>H39/'Activities Delivered'!$H$186</f>
        <v>0.01977270091615447</v>
      </c>
      <c r="J39" s="54" t="s">
        <v>80</v>
      </c>
      <c r="K39" s="22">
        <v>5</v>
      </c>
      <c r="L39" s="43"/>
      <c r="M39" s="50"/>
      <c r="N39" s="50"/>
      <c r="O39" s="43"/>
      <c r="P39" s="22">
        <v>5</v>
      </c>
      <c r="Q39" s="43"/>
      <c r="R39" s="50"/>
      <c r="S39" s="50"/>
      <c r="T39" s="43"/>
      <c r="U39" s="22">
        <v>5</v>
      </c>
      <c r="V39" s="43"/>
      <c r="W39" s="50"/>
      <c r="X39" s="50"/>
      <c r="Y39" s="74"/>
    </row>
    <row r="40" spans="1:25" ht="15">
      <c r="A40" s="73">
        <v>6</v>
      </c>
      <c r="B40" s="43" t="s">
        <v>113</v>
      </c>
      <c r="C40" s="50">
        <v>549</v>
      </c>
      <c r="D40" s="49">
        <f>C40/'Activities Delivered'!$C$186</f>
        <v>0.017257096155659638</v>
      </c>
      <c r="E40" s="91" t="s">
        <v>81</v>
      </c>
      <c r="F40" s="22">
        <v>6</v>
      </c>
      <c r="G40" s="43" t="s">
        <v>117</v>
      </c>
      <c r="H40" s="50">
        <v>337</v>
      </c>
      <c r="I40" s="49">
        <f>H40/'Activities Delivered'!$H$186</f>
        <v>0.01954076307549577</v>
      </c>
      <c r="J40" s="54" t="s">
        <v>80</v>
      </c>
      <c r="K40" s="22">
        <v>6</v>
      </c>
      <c r="L40" s="43"/>
      <c r="M40" s="50"/>
      <c r="N40" s="50"/>
      <c r="O40" s="43"/>
      <c r="P40" s="22">
        <v>6</v>
      </c>
      <c r="Q40" s="43"/>
      <c r="R40" s="50"/>
      <c r="S40" s="50"/>
      <c r="T40" s="43"/>
      <c r="U40" s="22">
        <v>6</v>
      </c>
      <c r="V40" s="43"/>
      <c r="W40" s="50"/>
      <c r="X40" s="50"/>
      <c r="Y40" s="74"/>
    </row>
    <row r="41" spans="1:25" ht="15">
      <c r="A41" s="73">
        <v>7</v>
      </c>
      <c r="B41" s="43" t="s">
        <v>109</v>
      </c>
      <c r="C41" s="50">
        <v>527</v>
      </c>
      <c r="D41" s="49">
        <f>C41/'Activities Delivered'!$C$186</f>
        <v>0.016565554961808067</v>
      </c>
      <c r="E41" s="91" t="s">
        <v>80</v>
      </c>
      <c r="F41" s="22">
        <v>7</v>
      </c>
      <c r="G41" s="43" t="s">
        <v>365</v>
      </c>
      <c r="H41" s="50">
        <v>328</v>
      </c>
      <c r="I41" s="49">
        <f>H41/'Activities Delivered'!$H$186</f>
        <v>0.019018902934013683</v>
      </c>
      <c r="J41" s="54" t="s">
        <v>80</v>
      </c>
      <c r="K41" s="22">
        <v>7</v>
      </c>
      <c r="L41" s="43"/>
      <c r="M41" s="50"/>
      <c r="N41" s="50"/>
      <c r="O41" s="43"/>
      <c r="P41" s="22">
        <v>7</v>
      </c>
      <c r="Q41" s="43"/>
      <c r="R41" s="50"/>
      <c r="S41" s="50"/>
      <c r="T41" s="43"/>
      <c r="U41" s="22">
        <v>7</v>
      </c>
      <c r="V41" s="43"/>
      <c r="W41" s="50"/>
      <c r="X41" s="50"/>
      <c r="Y41" s="74"/>
    </row>
    <row r="42" spans="1:25" ht="15">
      <c r="A42" s="73">
        <v>8</v>
      </c>
      <c r="B42" s="43" t="s">
        <v>110</v>
      </c>
      <c r="C42" s="50">
        <v>526</v>
      </c>
      <c r="D42" s="49">
        <f>C42/'Activities Delivered'!$C$186</f>
        <v>0.01653412127117845</v>
      </c>
      <c r="E42" s="91" t="s">
        <v>80</v>
      </c>
      <c r="F42" s="22">
        <v>8</v>
      </c>
      <c r="G42" s="43" t="s">
        <v>416</v>
      </c>
      <c r="H42" s="50">
        <v>323</v>
      </c>
      <c r="I42" s="49">
        <f>H42/'Activities Delivered'!$H$186</f>
        <v>0.018728980633190305</v>
      </c>
      <c r="J42" s="54" t="s">
        <v>80</v>
      </c>
      <c r="K42" s="22">
        <v>8</v>
      </c>
      <c r="L42" s="43"/>
      <c r="M42" s="50"/>
      <c r="N42" s="50"/>
      <c r="O42" s="43"/>
      <c r="P42" s="22">
        <v>8</v>
      </c>
      <c r="Q42" s="43"/>
      <c r="R42" s="50"/>
      <c r="S42" s="50"/>
      <c r="T42" s="43"/>
      <c r="U42" s="22">
        <v>8</v>
      </c>
      <c r="V42" s="43"/>
      <c r="W42" s="50"/>
      <c r="X42" s="50"/>
      <c r="Y42" s="74"/>
    </row>
    <row r="43" spans="1:25" ht="15">
      <c r="A43" s="73">
        <v>9</v>
      </c>
      <c r="B43" s="43" t="s">
        <v>114</v>
      </c>
      <c r="C43" s="50">
        <v>512</v>
      </c>
      <c r="D43" s="49">
        <f>C43/'Activities Delivered'!$C$186</f>
        <v>0.016094049602363814</v>
      </c>
      <c r="E43" s="91" t="s">
        <v>80</v>
      </c>
      <c r="F43" s="22">
        <v>9</v>
      </c>
      <c r="G43" s="43" t="s">
        <v>114</v>
      </c>
      <c r="H43" s="50">
        <v>320</v>
      </c>
      <c r="I43" s="49">
        <f>H43/'Activities Delivered'!$H$186</f>
        <v>0.01855502725269628</v>
      </c>
      <c r="J43" s="54" t="s">
        <v>80</v>
      </c>
      <c r="K43" s="22">
        <v>9</v>
      </c>
      <c r="L43" s="43"/>
      <c r="M43" s="50"/>
      <c r="N43" s="50"/>
      <c r="O43" s="43"/>
      <c r="P43" s="22">
        <v>9</v>
      </c>
      <c r="Q43" s="43"/>
      <c r="R43" s="50"/>
      <c r="S43" s="50"/>
      <c r="T43" s="43"/>
      <c r="U43" s="22">
        <v>9</v>
      </c>
      <c r="V43" s="43"/>
      <c r="W43" s="50"/>
      <c r="X43" s="50"/>
      <c r="Y43" s="74"/>
    </row>
    <row r="44" spans="1:25" ht="15">
      <c r="A44" s="73">
        <v>10</v>
      </c>
      <c r="B44" s="43" t="s">
        <v>115</v>
      </c>
      <c r="C44" s="50">
        <v>511</v>
      </c>
      <c r="D44" s="49">
        <f>C44/'Activities Delivered'!$C$186</f>
        <v>0.016062615911734197</v>
      </c>
      <c r="E44" s="91" t="s">
        <v>80</v>
      </c>
      <c r="F44" s="22">
        <v>10</v>
      </c>
      <c r="G44" s="43" t="s">
        <v>417</v>
      </c>
      <c r="H44" s="50">
        <v>318</v>
      </c>
      <c r="I44" s="49">
        <f>H44/'Activities Delivered'!$H$186</f>
        <v>0.018439058332366927</v>
      </c>
      <c r="J44" s="54" t="s">
        <v>80</v>
      </c>
      <c r="K44" s="22">
        <v>10</v>
      </c>
      <c r="L44" s="43"/>
      <c r="M44" s="50"/>
      <c r="N44" s="50"/>
      <c r="O44" s="43"/>
      <c r="P44" s="22">
        <v>10</v>
      </c>
      <c r="Q44" s="43"/>
      <c r="R44" s="50"/>
      <c r="S44" s="50"/>
      <c r="T44" s="43"/>
      <c r="U44" s="22">
        <v>10</v>
      </c>
      <c r="V44" s="43"/>
      <c r="W44" s="50"/>
      <c r="X44" s="50"/>
      <c r="Y44" s="74"/>
    </row>
    <row r="45" spans="1:25" ht="15">
      <c r="A45" s="81"/>
      <c r="B45" s="82" t="s">
        <v>79</v>
      </c>
      <c r="C45" s="83">
        <f>SUM(C35:C44)</f>
        <v>6561</v>
      </c>
      <c r="D45" s="88">
        <f>C45/'Activities Delivered'!$C$186</f>
        <v>0.20623644422091597</v>
      </c>
      <c r="E45" s="84"/>
      <c r="F45" s="85"/>
      <c r="G45" s="82" t="s">
        <v>79</v>
      </c>
      <c r="H45" s="83">
        <f>SUM(H35:H44)</f>
        <v>3781</v>
      </c>
      <c r="I45" s="88">
        <f>H45/'Activities Delivered'!$C$186</f>
        <v>0.11885078427058121</v>
      </c>
      <c r="J45" s="84"/>
      <c r="K45" s="85"/>
      <c r="L45" s="82" t="s">
        <v>79</v>
      </c>
      <c r="M45" s="83"/>
      <c r="N45" s="83"/>
      <c r="O45" s="84"/>
      <c r="P45" s="85"/>
      <c r="Q45" s="82" t="s">
        <v>79</v>
      </c>
      <c r="R45" s="83"/>
      <c r="S45" s="83"/>
      <c r="T45" s="84"/>
      <c r="U45" s="85"/>
      <c r="V45" s="82" t="s">
        <v>79</v>
      </c>
      <c r="W45" s="83"/>
      <c r="X45" s="83"/>
      <c r="Y45" s="86"/>
    </row>
    <row r="46" spans="1:25" ht="15">
      <c r="A46" s="87" t="s">
        <v>364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5">
      <c r="A47" s="221">
        <v>2021</v>
      </c>
      <c r="B47" s="222"/>
      <c r="C47" s="222"/>
      <c r="D47" s="222"/>
      <c r="E47" s="223"/>
      <c r="F47" s="224">
        <v>2022</v>
      </c>
      <c r="G47" s="222"/>
      <c r="H47" s="222"/>
      <c r="I47" s="222"/>
      <c r="J47" s="223"/>
      <c r="K47" s="224">
        <v>2023</v>
      </c>
      <c r="L47" s="222"/>
      <c r="M47" s="222"/>
      <c r="N47" s="222"/>
      <c r="O47" s="223"/>
      <c r="P47" s="224">
        <v>2024</v>
      </c>
      <c r="Q47" s="222"/>
      <c r="R47" s="222"/>
      <c r="S47" s="222"/>
      <c r="T47" s="223"/>
      <c r="U47" s="224">
        <v>2025</v>
      </c>
      <c r="V47" s="222"/>
      <c r="W47" s="222"/>
      <c r="X47" s="222"/>
      <c r="Y47" s="225"/>
    </row>
    <row r="48" spans="1:25" ht="30.75" customHeight="1">
      <c r="A48" s="71" t="s">
        <v>359</v>
      </c>
      <c r="B48" s="30" t="s">
        <v>132</v>
      </c>
      <c r="C48" s="27" t="s">
        <v>200</v>
      </c>
      <c r="D48" s="90" t="s">
        <v>372</v>
      </c>
      <c r="E48" s="31" t="s">
        <v>360</v>
      </c>
      <c r="F48" s="29" t="s">
        <v>359</v>
      </c>
      <c r="G48" s="30" t="s">
        <v>132</v>
      </c>
      <c r="H48" s="27" t="s">
        <v>200</v>
      </c>
      <c r="I48" s="90" t="s">
        <v>372</v>
      </c>
      <c r="J48" s="31" t="s">
        <v>360</v>
      </c>
      <c r="K48" s="29" t="s">
        <v>359</v>
      </c>
      <c r="L48" s="30" t="s">
        <v>132</v>
      </c>
      <c r="M48" s="27" t="s">
        <v>200</v>
      </c>
      <c r="N48" s="90" t="s">
        <v>372</v>
      </c>
      <c r="O48" s="31" t="s">
        <v>360</v>
      </c>
      <c r="P48" s="29" t="s">
        <v>359</v>
      </c>
      <c r="Q48" s="30" t="s">
        <v>132</v>
      </c>
      <c r="R48" s="27" t="s">
        <v>200</v>
      </c>
      <c r="S48" s="90" t="s">
        <v>372</v>
      </c>
      <c r="T48" s="31" t="s">
        <v>360</v>
      </c>
      <c r="U48" s="29" t="s">
        <v>359</v>
      </c>
      <c r="V48" s="30" t="s">
        <v>132</v>
      </c>
      <c r="W48" s="27" t="s">
        <v>200</v>
      </c>
      <c r="X48" s="90" t="s">
        <v>372</v>
      </c>
      <c r="Y48" s="72" t="s">
        <v>360</v>
      </c>
    </row>
    <row r="49" spans="1:25" ht="15">
      <c r="A49" s="73">
        <v>1</v>
      </c>
      <c r="B49" s="43" t="s">
        <v>105</v>
      </c>
      <c r="C49" s="50">
        <v>39352.95300000018</v>
      </c>
      <c r="D49" s="49">
        <f>C49/'Activities Delivered'!$F$186</f>
        <v>0.01608714705623239</v>
      </c>
      <c r="E49" s="54" t="s">
        <v>80</v>
      </c>
      <c r="F49" s="22">
        <v>1</v>
      </c>
      <c r="G49" s="43" t="s">
        <v>105</v>
      </c>
      <c r="H49" s="50">
        <v>39889.044999999984</v>
      </c>
      <c r="I49" s="49">
        <f>H49/'Activities Delivered'!$K$186</f>
        <v>0.015410162161421593</v>
      </c>
      <c r="J49" s="54" t="s">
        <v>80</v>
      </c>
      <c r="K49" s="22">
        <v>1</v>
      </c>
      <c r="L49" s="43"/>
      <c r="M49" s="50"/>
      <c r="N49" s="50"/>
      <c r="O49" s="43"/>
      <c r="P49" s="22">
        <v>1</v>
      </c>
      <c r="Q49" s="43"/>
      <c r="R49" s="50"/>
      <c r="S49" s="50"/>
      <c r="T49" s="43"/>
      <c r="U49" s="22">
        <v>1</v>
      </c>
      <c r="V49" s="43"/>
      <c r="W49" s="50"/>
      <c r="X49" s="50"/>
      <c r="Y49" s="74"/>
    </row>
    <row r="50" spans="1:25" ht="15">
      <c r="A50" s="73">
        <v>2</v>
      </c>
      <c r="B50" s="43" t="s">
        <v>115</v>
      </c>
      <c r="C50" s="50">
        <v>32791.83299999998</v>
      </c>
      <c r="D50" s="49">
        <f>C50/'Activities Delivered'!$F$186</f>
        <v>0.0134050179084251</v>
      </c>
      <c r="E50" s="54" t="s">
        <v>80</v>
      </c>
      <c r="F50" s="22">
        <v>2</v>
      </c>
      <c r="G50" s="43" t="s">
        <v>107</v>
      </c>
      <c r="H50" s="50">
        <v>26572.911999999997</v>
      </c>
      <c r="I50" s="49">
        <f>H50/'Activities Delivered'!$K$186</f>
        <v>0.010265798116279442</v>
      </c>
      <c r="J50" s="54" t="s">
        <v>80</v>
      </c>
      <c r="K50" s="22">
        <v>2</v>
      </c>
      <c r="L50" s="43"/>
      <c r="M50" s="50"/>
      <c r="N50" s="50"/>
      <c r="O50" s="43"/>
      <c r="P50" s="22">
        <v>2</v>
      </c>
      <c r="Q50" s="43"/>
      <c r="R50" s="50"/>
      <c r="S50" s="50"/>
      <c r="T50" s="43"/>
      <c r="U50" s="22">
        <v>2</v>
      </c>
      <c r="V50" s="43"/>
      <c r="W50" s="50"/>
      <c r="X50" s="50"/>
      <c r="Y50" s="74"/>
    </row>
    <row r="51" spans="1:25" ht="15">
      <c r="A51" s="73">
        <v>3</v>
      </c>
      <c r="B51" s="43" t="s">
        <v>365</v>
      </c>
      <c r="C51" s="50">
        <v>29694.95800000001</v>
      </c>
      <c r="D51" s="49">
        <f>C51/'Activities Delivered'!$F$186</f>
        <v>0.012139042174919946</v>
      </c>
      <c r="E51" s="54" t="s">
        <v>80</v>
      </c>
      <c r="F51" s="22">
        <v>3</v>
      </c>
      <c r="G51" s="43" t="s">
        <v>115</v>
      </c>
      <c r="H51" s="50">
        <v>25042.9635</v>
      </c>
      <c r="I51" s="49">
        <f>H51/'Activities Delivered'!$K$186</f>
        <v>0.009674739732113472</v>
      </c>
      <c r="J51" s="54" t="s">
        <v>80</v>
      </c>
      <c r="K51" s="22">
        <v>3</v>
      </c>
      <c r="L51" s="43"/>
      <c r="M51" s="50"/>
      <c r="N51" s="50"/>
      <c r="O51" s="43"/>
      <c r="P51" s="22">
        <v>3</v>
      </c>
      <c r="Q51" s="43"/>
      <c r="R51" s="50"/>
      <c r="S51" s="50"/>
      <c r="T51" s="43"/>
      <c r="U51" s="22">
        <v>3</v>
      </c>
      <c r="V51" s="43"/>
      <c r="W51" s="50"/>
      <c r="X51" s="50"/>
      <c r="Y51" s="74"/>
    </row>
    <row r="52" spans="1:25" ht="15">
      <c r="A52" s="73">
        <v>4</v>
      </c>
      <c r="B52" s="43" t="s">
        <v>106</v>
      </c>
      <c r="C52" s="50">
        <v>21985.16299999997</v>
      </c>
      <c r="D52" s="49">
        <f>C52/'Activities Delivered'!$F$186</f>
        <v>0.008987344615186493</v>
      </c>
      <c r="E52" s="54" t="s">
        <v>80</v>
      </c>
      <c r="F52" s="22">
        <v>4</v>
      </c>
      <c r="G52" s="43" t="s">
        <v>106</v>
      </c>
      <c r="H52" s="50">
        <v>22086.464000000014</v>
      </c>
      <c r="I52" s="49">
        <f>H52/'Activities Delivered'!$K$186</f>
        <v>0.00853256807257232</v>
      </c>
      <c r="J52" s="54" t="s">
        <v>80</v>
      </c>
      <c r="K52" s="22">
        <v>4</v>
      </c>
      <c r="L52" s="43"/>
      <c r="M52" s="50"/>
      <c r="N52" s="50"/>
      <c r="O52" s="43"/>
      <c r="P52" s="22">
        <v>4</v>
      </c>
      <c r="Q52" s="43"/>
      <c r="R52" s="50"/>
      <c r="S52" s="50"/>
      <c r="T52" s="43"/>
      <c r="U52" s="22">
        <v>4</v>
      </c>
      <c r="V52" s="43"/>
      <c r="W52" s="50"/>
      <c r="X52" s="50"/>
      <c r="Y52" s="74"/>
    </row>
    <row r="53" spans="1:25" ht="15">
      <c r="A53" s="73">
        <v>5</v>
      </c>
      <c r="B53" s="43" t="s">
        <v>111</v>
      </c>
      <c r="C53" s="50">
        <v>21764.71799999998</v>
      </c>
      <c r="D53" s="49">
        <f>C53/'Activities Delivered'!$F$186</f>
        <v>0.008897228604507167</v>
      </c>
      <c r="E53" s="54" t="s">
        <v>81</v>
      </c>
      <c r="F53" s="22">
        <v>5</v>
      </c>
      <c r="G53" s="43" t="s">
        <v>109</v>
      </c>
      <c r="H53" s="50">
        <v>20655.546000000017</v>
      </c>
      <c r="I53" s="49">
        <f>H53/'Activities Delivered'!$K$186</f>
        <v>0.007979767712982437</v>
      </c>
      <c r="J53" s="54" t="s">
        <v>80</v>
      </c>
      <c r="K53" s="22">
        <v>5</v>
      </c>
      <c r="L53" s="43"/>
      <c r="M53" s="50"/>
      <c r="N53" s="50"/>
      <c r="O53" s="43"/>
      <c r="P53" s="22">
        <v>5</v>
      </c>
      <c r="Q53" s="43"/>
      <c r="R53" s="50"/>
      <c r="S53" s="50"/>
      <c r="T53" s="43"/>
      <c r="U53" s="22">
        <v>5</v>
      </c>
      <c r="V53" s="43"/>
      <c r="W53" s="50"/>
      <c r="X53" s="50"/>
      <c r="Y53" s="74"/>
    </row>
    <row r="54" spans="1:25" ht="15">
      <c r="A54" s="73">
        <v>6</v>
      </c>
      <c r="B54" s="43" t="s">
        <v>117</v>
      </c>
      <c r="C54" s="50">
        <v>21354.284</v>
      </c>
      <c r="D54" s="49">
        <f>C54/'Activities Delivered'!$F$186</f>
        <v>0.008729446732715302</v>
      </c>
      <c r="E54" s="54" t="s">
        <v>80</v>
      </c>
      <c r="F54" s="22">
        <v>6</v>
      </c>
      <c r="G54" s="43" t="s">
        <v>416</v>
      </c>
      <c r="H54" s="50">
        <v>19844.775999999998</v>
      </c>
      <c r="I54" s="49">
        <f>H54/'Activities Delivered'!$K$186</f>
        <v>0.007666546446952727</v>
      </c>
      <c r="J54" s="54" t="s">
        <v>80</v>
      </c>
      <c r="K54" s="22">
        <v>6</v>
      </c>
      <c r="L54" s="43"/>
      <c r="M54" s="50"/>
      <c r="N54" s="50"/>
      <c r="O54" s="43"/>
      <c r="P54" s="22">
        <v>6</v>
      </c>
      <c r="Q54" s="43"/>
      <c r="R54" s="50"/>
      <c r="S54" s="50"/>
      <c r="T54" s="43"/>
      <c r="U54" s="22">
        <v>6</v>
      </c>
      <c r="V54" s="43"/>
      <c r="W54" s="50"/>
      <c r="X54" s="50"/>
      <c r="Y54" s="74"/>
    </row>
    <row r="55" spans="1:25" ht="15">
      <c r="A55" s="73">
        <v>7</v>
      </c>
      <c r="B55" s="43" t="s">
        <v>119</v>
      </c>
      <c r="C55" s="50">
        <v>21137.64599999997</v>
      </c>
      <c r="D55" s="49">
        <f>C55/'Activities Delivered'!$F$186</f>
        <v>0.00864088699073181</v>
      </c>
      <c r="E55" s="54" t="s">
        <v>80</v>
      </c>
      <c r="F55" s="22">
        <v>7</v>
      </c>
      <c r="G55" s="43" t="s">
        <v>365</v>
      </c>
      <c r="H55" s="50">
        <v>19182.071000000007</v>
      </c>
      <c r="I55" s="49">
        <f>H55/'Activities Delivered'!$K$186</f>
        <v>0.007410526491719786</v>
      </c>
      <c r="J55" s="54" t="s">
        <v>80</v>
      </c>
      <c r="K55" s="22">
        <v>7</v>
      </c>
      <c r="L55" s="43"/>
      <c r="M55" s="50"/>
      <c r="N55" s="50"/>
      <c r="O55" s="43"/>
      <c r="P55" s="22">
        <v>7</v>
      </c>
      <c r="Q55" s="43"/>
      <c r="R55" s="50"/>
      <c r="S55" s="50"/>
      <c r="T55" s="43"/>
      <c r="U55" s="22">
        <v>7</v>
      </c>
      <c r="V55" s="43"/>
      <c r="W55" s="50"/>
      <c r="X55" s="50"/>
      <c r="Y55" s="74"/>
    </row>
    <row r="56" spans="1:25" ht="15">
      <c r="A56" s="73">
        <v>8</v>
      </c>
      <c r="B56" s="43" t="s">
        <v>114</v>
      </c>
      <c r="C56" s="50">
        <v>20518.117999999973</v>
      </c>
      <c r="D56" s="49">
        <f>C56/'Activities Delivered'!$F$186</f>
        <v>0.008387629298953165</v>
      </c>
      <c r="E56" s="54" t="s">
        <v>80</v>
      </c>
      <c r="F56" s="22">
        <v>8</v>
      </c>
      <c r="G56" s="43" t="s">
        <v>119</v>
      </c>
      <c r="H56" s="50">
        <v>19001.69850000001</v>
      </c>
      <c r="I56" s="49">
        <f>H56/'Activities Delivered'!$K$186</f>
        <v>0.0073408439642373416</v>
      </c>
      <c r="J56" s="54" t="s">
        <v>80</v>
      </c>
      <c r="K56" s="22">
        <v>8</v>
      </c>
      <c r="L56" s="43"/>
      <c r="M56" s="50"/>
      <c r="N56" s="50"/>
      <c r="O56" s="43"/>
      <c r="P56" s="22">
        <v>8</v>
      </c>
      <c r="Q56" s="43"/>
      <c r="R56" s="50"/>
      <c r="S56" s="50"/>
      <c r="T56" s="43"/>
      <c r="U56" s="22">
        <v>8</v>
      </c>
      <c r="V56" s="43"/>
      <c r="W56" s="50"/>
      <c r="X56" s="50"/>
      <c r="Y56" s="74"/>
    </row>
    <row r="57" spans="1:25" ht="15">
      <c r="A57" s="73">
        <v>9</v>
      </c>
      <c r="B57" s="43" t="s">
        <v>370</v>
      </c>
      <c r="C57" s="50">
        <v>20278.62</v>
      </c>
      <c r="D57" s="49">
        <f>C57/'Activities Delivered'!$F$186</f>
        <v>0.008289724586550182</v>
      </c>
      <c r="E57" s="54" t="s">
        <v>80</v>
      </c>
      <c r="F57" s="22">
        <v>9</v>
      </c>
      <c r="G57" s="43" t="s">
        <v>418</v>
      </c>
      <c r="H57" s="50">
        <v>17824.804499999995</v>
      </c>
      <c r="I57" s="49">
        <f>H57/'Activities Delivered'!$K$186</f>
        <v>0.006886179597446802</v>
      </c>
      <c r="J57" s="54" t="s">
        <v>80</v>
      </c>
      <c r="K57" s="22">
        <v>9</v>
      </c>
      <c r="L57" s="43"/>
      <c r="M57" s="50"/>
      <c r="N57" s="50"/>
      <c r="O57" s="43"/>
      <c r="P57" s="22">
        <v>9</v>
      </c>
      <c r="Q57" s="43"/>
      <c r="R57" s="50"/>
      <c r="S57" s="50"/>
      <c r="T57" s="43"/>
      <c r="U57" s="22">
        <v>9</v>
      </c>
      <c r="V57" s="43"/>
      <c r="W57" s="50"/>
      <c r="X57" s="50"/>
      <c r="Y57" s="74"/>
    </row>
    <row r="58" spans="1:25" ht="15">
      <c r="A58" s="73">
        <v>10</v>
      </c>
      <c r="B58" s="43" t="s">
        <v>107</v>
      </c>
      <c r="C58" s="50">
        <v>20216.98199999997</v>
      </c>
      <c r="D58" s="49">
        <f>C58/'Activities Delivered'!$F$186</f>
        <v>0.008264527504891468</v>
      </c>
      <c r="E58" s="54" t="s">
        <v>80</v>
      </c>
      <c r="F58" s="22">
        <v>10</v>
      </c>
      <c r="G58" s="43" t="s">
        <v>419</v>
      </c>
      <c r="H58" s="50">
        <v>17263.1905</v>
      </c>
      <c r="I58" s="49">
        <f>H58/'Activities Delivered'!$K$186</f>
        <v>0.006669213690839498</v>
      </c>
      <c r="J58" s="54" t="s">
        <v>80</v>
      </c>
      <c r="K58" s="22">
        <v>10</v>
      </c>
      <c r="L58" s="43"/>
      <c r="M58" s="50"/>
      <c r="N58" s="50"/>
      <c r="O58" s="43"/>
      <c r="P58" s="22">
        <v>10</v>
      </c>
      <c r="Q58" s="43"/>
      <c r="R58" s="50"/>
      <c r="S58" s="50"/>
      <c r="T58" s="43"/>
      <c r="U58" s="22">
        <v>10</v>
      </c>
      <c r="V58" s="43"/>
      <c r="W58" s="50"/>
      <c r="X58" s="50"/>
      <c r="Y58" s="74"/>
    </row>
    <row r="59" spans="1:25" ht="15.75" thickBot="1">
      <c r="A59" s="75"/>
      <c r="B59" s="76" t="s">
        <v>79</v>
      </c>
      <c r="C59" s="77">
        <f>SUM(C49:C58)</f>
        <v>249095.27500000002</v>
      </c>
      <c r="D59" s="89">
        <f>C59/'Activities Delivered'!$F$186</f>
        <v>0.10182799547311303</v>
      </c>
      <c r="E59" s="78"/>
      <c r="F59" s="79"/>
      <c r="G59" s="76" t="s">
        <v>79</v>
      </c>
      <c r="H59" s="77">
        <f>SUM(H49:H58)</f>
        <v>227363.47100000002</v>
      </c>
      <c r="I59" s="89">
        <f>H59/'Activities Delivered'!$F$186</f>
        <v>0.09294422182732796</v>
      </c>
      <c r="J59" s="78"/>
      <c r="K59" s="79"/>
      <c r="L59" s="76" t="s">
        <v>79</v>
      </c>
      <c r="M59" s="77"/>
      <c r="N59" s="77"/>
      <c r="O59" s="78"/>
      <c r="P59" s="79"/>
      <c r="Q59" s="76" t="s">
        <v>79</v>
      </c>
      <c r="R59" s="77"/>
      <c r="S59" s="77"/>
      <c r="T59" s="78"/>
      <c r="U59" s="79"/>
      <c r="V59" s="76" t="s">
        <v>79</v>
      </c>
      <c r="W59" s="77"/>
      <c r="X59" s="77"/>
      <c r="Y59" s="80"/>
    </row>
  </sheetData>
  <mergeCells count="20">
    <mergeCell ref="A19:E19"/>
    <mergeCell ref="F19:J19"/>
    <mergeCell ref="K19:O19"/>
    <mergeCell ref="P19:T19"/>
    <mergeCell ref="U19:Y19"/>
    <mergeCell ref="A5:E5"/>
    <mergeCell ref="F5:J5"/>
    <mergeCell ref="K5:O5"/>
    <mergeCell ref="P5:T5"/>
    <mergeCell ref="U5:Y5"/>
    <mergeCell ref="A47:E47"/>
    <mergeCell ref="F47:J47"/>
    <mergeCell ref="K47:O47"/>
    <mergeCell ref="P47:T47"/>
    <mergeCell ref="U47:Y47"/>
    <mergeCell ref="A33:E33"/>
    <mergeCell ref="F33:J33"/>
    <mergeCell ref="K33:O33"/>
    <mergeCell ref="P33:T33"/>
    <mergeCell ref="U33:Y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9494-60F6-41B7-9964-19EA5CF0661D}">
  <dimension ref="A3:K35"/>
  <sheetViews>
    <sheetView zoomScale="85" zoomScaleNormal="85" workbookViewId="0" topLeftCell="A1">
      <selection activeCell="G13" sqref="G13"/>
    </sheetView>
  </sheetViews>
  <sheetFormatPr defaultColWidth="9.140625" defaultRowHeight="15"/>
  <cols>
    <col min="1" max="1" width="44.00390625" style="2" bestFit="1" customWidth="1"/>
    <col min="2" max="2" width="59.8515625" style="2" customWidth="1"/>
    <col min="3" max="3" width="13.140625" style="2" bestFit="1" customWidth="1"/>
    <col min="4" max="4" width="15.28125" style="2" customWidth="1"/>
    <col min="5" max="11" width="21.28125" style="2" customWidth="1"/>
    <col min="12" max="16384" width="9.140625" style="2" customWidth="1"/>
  </cols>
  <sheetData>
    <row r="3" spans="1:11" ht="15.75" thickBot="1">
      <c r="A3" s="40" t="s">
        <v>356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3:11" ht="60.75" thickBot="1">
      <c r="C4" s="63" t="s">
        <v>5</v>
      </c>
      <c r="D4" s="63" t="s">
        <v>339</v>
      </c>
      <c r="E4" s="63" t="s">
        <v>357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</row>
    <row r="5" spans="1:11" ht="43.5" customHeight="1" thickBot="1">
      <c r="A5" s="226" t="s">
        <v>12</v>
      </c>
      <c r="B5" s="64" t="s">
        <v>13</v>
      </c>
      <c r="C5" s="65" t="s">
        <v>14</v>
      </c>
      <c r="D5" s="181">
        <v>44197</v>
      </c>
      <c r="E5" s="67" t="s">
        <v>15</v>
      </c>
      <c r="F5" s="66"/>
      <c r="G5" s="66"/>
      <c r="H5" s="66"/>
      <c r="I5" s="66"/>
      <c r="J5" s="66"/>
      <c r="K5" s="66"/>
    </row>
    <row r="6" spans="1:11" ht="43.5" customHeight="1" thickBot="1">
      <c r="A6" s="226"/>
      <c r="B6" s="64" t="s">
        <v>124</v>
      </c>
      <c r="C6" s="65" t="s">
        <v>16</v>
      </c>
      <c r="D6" s="181">
        <v>44197</v>
      </c>
      <c r="E6" s="67" t="s">
        <v>15</v>
      </c>
      <c r="F6" s="66"/>
      <c r="G6" s="66"/>
      <c r="H6" s="66"/>
      <c r="I6" s="66"/>
      <c r="J6" s="66"/>
      <c r="K6" s="66"/>
    </row>
    <row r="7" spans="1:11" ht="43.5" customHeight="1" thickBot="1">
      <c r="A7" s="226"/>
      <c r="B7" s="64" t="s">
        <v>125</v>
      </c>
      <c r="C7" s="65" t="s">
        <v>17</v>
      </c>
      <c r="D7" s="181">
        <v>44197</v>
      </c>
      <c r="E7" s="67" t="s">
        <v>15</v>
      </c>
      <c r="F7" s="66"/>
      <c r="G7" s="66"/>
      <c r="H7" s="66"/>
      <c r="I7" s="66"/>
      <c r="J7" s="66"/>
      <c r="K7" s="66"/>
    </row>
    <row r="8" spans="1:11" ht="43.5" customHeight="1" thickBot="1">
      <c r="A8" s="226"/>
      <c r="B8" s="64" t="s">
        <v>18</v>
      </c>
      <c r="C8" s="65" t="s">
        <v>19</v>
      </c>
      <c r="D8" s="181">
        <v>44197</v>
      </c>
      <c r="E8" s="67" t="s">
        <v>15</v>
      </c>
      <c r="F8" s="66"/>
      <c r="G8" s="66"/>
      <c r="H8" s="66"/>
      <c r="I8" s="66"/>
      <c r="J8" s="66"/>
      <c r="K8" s="66"/>
    </row>
    <row r="9" spans="1:11" ht="43.5" customHeight="1" thickBot="1">
      <c r="A9" s="226" t="s">
        <v>20</v>
      </c>
      <c r="B9" s="64" t="s">
        <v>21</v>
      </c>
      <c r="C9" s="65" t="s">
        <v>22</v>
      </c>
      <c r="D9" s="181">
        <v>44197</v>
      </c>
      <c r="E9" s="67" t="s">
        <v>23</v>
      </c>
      <c r="F9" s="66"/>
      <c r="G9" s="66"/>
      <c r="H9" s="66"/>
      <c r="I9" s="66"/>
      <c r="J9" s="66"/>
      <c r="K9" s="66"/>
    </row>
    <row r="10" spans="1:11" ht="43.5" customHeight="1" thickBot="1">
      <c r="A10" s="226"/>
      <c r="B10" s="64" t="s">
        <v>24</v>
      </c>
      <c r="C10" s="65" t="s">
        <v>25</v>
      </c>
      <c r="D10" s="181">
        <v>44197</v>
      </c>
      <c r="E10" s="67" t="s">
        <v>15</v>
      </c>
      <c r="F10" s="66"/>
      <c r="G10" s="66"/>
      <c r="H10" s="66"/>
      <c r="I10" s="66"/>
      <c r="J10" s="66"/>
      <c r="K10" s="66"/>
    </row>
    <row r="11" spans="1:11" ht="43.5" customHeight="1" thickBot="1">
      <c r="A11" s="226"/>
      <c r="B11" s="64" t="s">
        <v>26</v>
      </c>
      <c r="C11" s="65" t="s">
        <v>27</v>
      </c>
      <c r="D11" s="181">
        <v>44197</v>
      </c>
      <c r="E11" s="66"/>
      <c r="F11" s="66"/>
      <c r="G11" s="67" t="s">
        <v>23</v>
      </c>
      <c r="H11" s="66"/>
      <c r="I11" s="66"/>
      <c r="J11" s="66"/>
      <c r="K11" s="66"/>
    </row>
    <row r="12" spans="1:11" ht="43.5" customHeight="1" thickBot="1">
      <c r="A12" s="226"/>
      <c r="B12" s="64" t="s">
        <v>341</v>
      </c>
      <c r="C12" s="65" t="s">
        <v>28</v>
      </c>
      <c r="D12" s="181">
        <v>44562</v>
      </c>
      <c r="E12" s="67" t="s">
        <v>23</v>
      </c>
      <c r="F12" s="66"/>
      <c r="G12" s="66"/>
      <c r="H12" s="66"/>
      <c r="I12" s="66"/>
      <c r="J12" s="66"/>
      <c r="K12" s="66"/>
    </row>
    <row r="13" spans="1:11" ht="43.5" customHeight="1" thickBot="1">
      <c r="A13" s="226" t="s">
        <v>29</v>
      </c>
      <c r="B13" s="64" t="s">
        <v>30</v>
      </c>
      <c r="C13" s="65" t="s">
        <v>31</v>
      </c>
      <c r="D13" s="181">
        <v>44197</v>
      </c>
      <c r="E13" s="67" t="s">
        <v>23</v>
      </c>
      <c r="F13" s="66"/>
      <c r="G13" s="66"/>
      <c r="H13" s="66"/>
      <c r="I13" s="66"/>
      <c r="J13" s="66"/>
      <c r="K13" s="66"/>
    </row>
    <row r="14" spans="1:11" ht="43.5" customHeight="1" thickBot="1">
      <c r="A14" s="226"/>
      <c r="B14" s="64" t="s">
        <v>32</v>
      </c>
      <c r="C14" s="65" t="s">
        <v>33</v>
      </c>
      <c r="D14" s="181">
        <v>44197</v>
      </c>
      <c r="E14" s="66"/>
      <c r="F14" s="67" t="s">
        <v>34</v>
      </c>
      <c r="G14" s="66"/>
      <c r="H14" s="66"/>
      <c r="I14" s="66"/>
      <c r="J14" s="66"/>
      <c r="K14" s="66"/>
    </row>
    <row r="15" spans="1:11" ht="43.5" customHeight="1" thickBot="1">
      <c r="A15" s="226"/>
      <c r="B15" s="64" t="s">
        <v>35</v>
      </c>
      <c r="C15" s="65" t="s">
        <v>36</v>
      </c>
      <c r="D15" s="181">
        <v>44197</v>
      </c>
      <c r="E15" s="67" t="s">
        <v>23</v>
      </c>
      <c r="F15" s="66"/>
      <c r="G15" s="66"/>
      <c r="H15" s="66"/>
      <c r="I15" s="66"/>
      <c r="J15" s="66"/>
      <c r="K15" s="66"/>
    </row>
    <row r="16" spans="1:11" ht="43.5" customHeight="1" thickBot="1">
      <c r="A16" s="226"/>
      <c r="B16" s="64" t="s">
        <v>37</v>
      </c>
      <c r="C16" s="65" t="s">
        <v>38</v>
      </c>
      <c r="D16" s="181">
        <v>44197</v>
      </c>
      <c r="E16" s="66"/>
      <c r="F16" s="66"/>
      <c r="G16" s="67" t="s">
        <v>23</v>
      </c>
      <c r="H16" s="66"/>
      <c r="I16" s="66"/>
      <c r="J16" s="66"/>
      <c r="K16" s="66"/>
    </row>
    <row r="17" spans="1:11" ht="43.5" customHeight="1">
      <c r="A17" s="227" t="s">
        <v>39</v>
      </c>
      <c r="B17" s="64" t="s">
        <v>40</v>
      </c>
      <c r="C17" s="65" t="s">
        <v>41</v>
      </c>
      <c r="D17" s="181">
        <v>44197</v>
      </c>
      <c r="E17" s="66"/>
      <c r="F17" s="66"/>
      <c r="G17" s="67" t="s">
        <v>23</v>
      </c>
      <c r="H17" s="66"/>
      <c r="I17" s="66"/>
      <c r="J17" s="66"/>
      <c r="K17" s="66"/>
    </row>
    <row r="18" spans="1:11" ht="43.5" customHeight="1">
      <c r="A18" s="228"/>
      <c r="B18" s="64" t="s">
        <v>42</v>
      </c>
      <c r="C18" s="65" t="s">
        <v>43</v>
      </c>
      <c r="D18" s="181">
        <v>44197</v>
      </c>
      <c r="E18" s="66"/>
      <c r="F18" s="66"/>
      <c r="G18" s="67" t="s">
        <v>23</v>
      </c>
      <c r="H18" s="66"/>
      <c r="I18" s="66"/>
      <c r="J18" s="66"/>
      <c r="K18" s="66"/>
    </row>
    <row r="19" spans="1:11" ht="43.5" customHeight="1">
      <c r="A19" s="228"/>
      <c r="B19" s="64" t="s">
        <v>44</v>
      </c>
      <c r="C19" s="65" t="s">
        <v>45</v>
      </c>
      <c r="D19" s="181">
        <v>44197</v>
      </c>
      <c r="E19" s="66"/>
      <c r="F19" s="66"/>
      <c r="G19" s="67" t="s">
        <v>23</v>
      </c>
      <c r="H19" s="66"/>
      <c r="I19" s="66"/>
      <c r="J19" s="66"/>
      <c r="K19" s="66"/>
    </row>
    <row r="20" spans="1:11" ht="43.5" customHeight="1" thickBot="1">
      <c r="A20" s="229"/>
      <c r="B20" s="64" t="s">
        <v>46</v>
      </c>
      <c r="C20" s="65" t="s">
        <v>47</v>
      </c>
      <c r="D20" s="181">
        <v>44197</v>
      </c>
      <c r="E20" s="66"/>
      <c r="F20" s="66"/>
      <c r="G20" s="66"/>
      <c r="H20" s="67" t="s">
        <v>23</v>
      </c>
      <c r="I20" s="66"/>
      <c r="J20" s="66"/>
      <c r="K20" s="66"/>
    </row>
    <row r="21" spans="1:11" ht="43.5" customHeight="1" thickBot="1">
      <c r="A21" s="226" t="s">
        <v>48</v>
      </c>
      <c r="B21" s="64" t="s">
        <v>49</v>
      </c>
      <c r="C21" s="65" t="s">
        <v>50</v>
      </c>
      <c r="D21" s="181">
        <v>44197</v>
      </c>
      <c r="E21" s="66"/>
      <c r="F21" s="66"/>
      <c r="G21" s="67" t="s">
        <v>23</v>
      </c>
      <c r="H21" s="66"/>
      <c r="I21" s="66"/>
      <c r="J21" s="66"/>
      <c r="K21" s="66"/>
    </row>
    <row r="22" spans="1:11" ht="43.5" customHeight="1" thickBot="1">
      <c r="A22" s="226"/>
      <c r="B22" s="64" t="s">
        <v>126</v>
      </c>
      <c r="C22" s="65" t="s">
        <v>51</v>
      </c>
      <c r="D22" s="181">
        <v>44197</v>
      </c>
      <c r="E22" s="66"/>
      <c r="F22" s="66"/>
      <c r="G22" s="67" t="s">
        <v>23</v>
      </c>
      <c r="H22" s="66"/>
      <c r="I22" s="66"/>
      <c r="J22" s="66"/>
      <c r="K22" s="66"/>
    </row>
    <row r="23" spans="1:11" ht="43.5" customHeight="1" thickBot="1">
      <c r="A23" s="226" t="s">
        <v>52</v>
      </c>
      <c r="B23" s="64" t="s">
        <v>53</v>
      </c>
      <c r="C23" s="65" t="s">
        <v>54</v>
      </c>
      <c r="D23" s="181">
        <v>44197</v>
      </c>
      <c r="E23" s="66"/>
      <c r="F23" s="66"/>
      <c r="G23" s="67" t="s">
        <v>23</v>
      </c>
      <c r="H23" s="66"/>
      <c r="I23" s="66"/>
      <c r="J23" s="66"/>
      <c r="K23" s="66"/>
    </row>
    <row r="24" spans="1:11" ht="43.5" customHeight="1" thickBot="1">
      <c r="A24" s="226"/>
      <c r="B24" s="64" t="s">
        <v>127</v>
      </c>
      <c r="C24" s="65" t="s">
        <v>55</v>
      </c>
      <c r="D24" s="181">
        <v>44197</v>
      </c>
      <c r="E24" s="66"/>
      <c r="F24" s="67" t="s">
        <v>56</v>
      </c>
      <c r="G24" s="66"/>
      <c r="H24" s="66"/>
      <c r="I24" s="66"/>
      <c r="J24" s="66"/>
      <c r="K24" s="66"/>
    </row>
    <row r="25" spans="1:11" ht="43.5" customHeight="1" thickBot="1">
      <c r="A25" s="226"/>
      <c r="B25" s="64" t="s">
        <v>128</v>
      </c>
      <c r="C25" s="65" t="s">
        <v>57</v>
      </c>
      <c r="D25" s="181">
        <v>44197</v>
      </c>
      <c r="E25" s="66"/>
      <c r="F25" s="67" t="s">
        <v>15</v>
      </c>
      <c r="G25" s="66"/>
      <c r="H25" s="66"/>
      <c r="I25" s="66"/>
      <c r="J25" s="66"/>
      <c r="K25" s="66"/>
    </row>
    <row r="26" spans="1:11" ht="43.5" customHeight="1" thickBot="1">
      <c r="A26" s="226"/>
      <c r="B26" s="64" t="s">
        <v>129</v>
      </c>
      <c r="C26" s="65" t="s">
        <v>58</v>
      </c>
      <c r="D26" s="181">
        <v>44197</v>
      </c>
      <c r="E26" s="66"/>
      <c r="F26" s="67" t="s">
        <v>15</v>
      </c>
      <c r="G26" s="66"/>
      <c r="H26" s="66"/>
      <c r="I26" s="66"/>
      <c r="J26" s="66"/>
      <c r="K26" s="66"/>
    </row>
    <row r="27" spans="1:11" ht="43.5" customHeight="1" thickBot="1">
      <c r="A27" s="226"/>
      <c r="B27" s="64" t="s">
        <v>59</v>
      </c>
      <c r="C27" s="65" t="s">
        <v>60</v>
      </c>
      <c r="D27" s="181">
        <v>44197</v>
      </c>
      <c r="E27" s="66"/>
      <c r="F27" s="66"/>
      <c r="G27" s="67" t="s">
        <v>23</v>
      </c>
      <c r="H27" s="66"/>
      <c r="I27" s="66"/>
      <c r="J27" s="66"/>
      <c r="K27" s="66"/>
    </row>
    <row r="28" spans="1:11" ht="43.5" customHeight="1" thickBot="1">
      <c r="A28" s="226"/>
      <c r="B28" s="64" t="s">
        <v>130</v>
      </c>
      <c r="C28" s="65" t="s">
        <v>61</v>
      </c>
      <c r="D28" s="181">
        <v>44197</v>
      </c>
      <c r="E28" s="66"/>
      <c r="F28" s="66"/>
      <c r="G28" s="67" t="s">
        <v>23</v>
      </c>
      <c r="H28" s="66"/>
      <c r="I28" s="66"/>
      <c r="J28" s="66"/>
      <c r="K28" s="66"/>
    </row>
    <row r="29" spans="1:11" ht="43.5" customHeight="1" thickBot="1">
      <c r="A29" s="226"/>
      <c r="B29" s="64" t="s">
        <v>131</v>
      </c>
      <c r="C29" s="65" t="s">
        <v>62</v>
      </c>
      <c r="D29" s="181">
        <v>44197</v>
      </c>
      <c r="E29" s="67" t="s">
        <v>23</v>
      </c>
      <c r="F29" s="66"/>
      <c r="G29" s="66"/>
      <c r="H29" s="66"/>
      <c r="I29" s="66"/>
      <c r="J29" s="66"/>
      <c r="K29" s="66"/>
    </row>
    <row r="30" spans="1:11" ht="43.5" customHeight="1" thickBot="1">
      <c r="A30" s="226"/>
      <c r="B30" s="64" t="s">
        <v>63</v>
      </c>
      <c r="C30" s="65" t="s">
        <v>64</v>
      </c>
      <c r="D30" s="181">
        <v>44197</v>
      </c>
      <c r="E30" s="66"/>
      <c r="F30" s="66"/>
      <c r="G30" s="66"/>
      <c r="H30" s="67" t="s">
        <v>23</v>
      </c>
      <c r="I30" s="66"/>
      <c r="J30" s="66"/>
      <c r="K30" s="66"/>
    </row>
    <row r="31" spans="1:11" ht="43.5" customHeight="1" thickBot="1">
      <c r="A31" s="68" t="s">
        <v>65</v>
      </c>
      <c r="B31" s="64" t="s">
        <v>66</v>
      </c>
      <c r="C31" s="65" t="s">
        <v>67</v>
      </c>
      <c r="D31" s="181">
        <v>44197</v>
      </c>
      <c r="E31" s="67" t="s">
        <v>23</v>
      </c>
      <c r="F31" s="66"/>
      <c r="G31" s="66"/>
      <c r="H31" s="66"/>
      <c r="I31" s="66"/>
      <c r="J31" s="66"/>
      <c r="K31" s="66"/>
    </row>
    <row r="32" spans="1:11" ht="43.5" customHeight="1" thickBot="1">
      <c r="A32" s="68" t="s">
        <v>68</v>
      </c>
      <c r="B32" s="64" t="s">
        <v>69</v>
      </c>
      <c r="C32" s="65" t="s">
        <v>70</v>
      </c>
      <c r="D32" s="181">
        <v>44197</v>
      </c>
      <c r="E32" s="67" t="s">
        <v>15</v>
      </c>
      <c r="F32" s="66"/>
      <c r="G32" s="66"/>
      <c r="H32" s="66"/>
      <c r="I32" s="66"/>
      <c r="J32" s="66"/>
      <c r="K32" s="66"/>
    </row>
    <row r="33" spans="1:11" ht="43.5" customHeight="1" thickBot="1">
      <c r="A33" s="68" t="s">
        <v>71</v>
      </c>
      <c r="B33" s="64" t="s">
        <v>72</v>
      </c>
      <c r="C33" s="65" t="s">
        <v>73</v>
      </c>
      <c r="D33" s="181">
        <v>44197</v>
      </c>
      <c r="E33" s="66"/>
      <c r="F33" s="66"/>
      <c r="G33" s="66"/>
      <c r="H33" s="66"/>
      <c r="I33" s="67" t="s">
        <v>15</v>
      </c>
      <c r="J33" s="66"/>
      <c r="K33" s="66"/>
    </row>
    <row r="34" spans="1:11" ht="43.5" customHeight="1" thickBot="1">
      <c r="A34" s="68" t="s">
        <v>74</v>
      </c>
      <c r="B34" s="64" t="s">
        <v>75</v>
      </c>
      <c r="C34" s="65" t="s">
        <v>76</v>
      </c>
      <c r="D34" s="181">
        <v>44197</v>
      </c>
      <c r="E34" s="66"/>
      <c r="F34" s="66"/>
      <c r="G34" s="66"/>
      <c r="H34" s="66"/>
      <c r="I34" s="66"/>
      <c r="J34" s="67" t="s">
        <v>15</v>
      </c>
      <c r="K34" s="66"/>
    </row>
    <row r="35" spans="1:11" ht="43.5" customHeight="1" thickBot="1">
      <c r="A35" s="68" t="s">
        <v>77</v>
      </c>
      <c r="B35" s="64" t="s">
        <v>340</v>
      </c>
      <c r="C35" s="65" t="s">
        <v>78</v>
      </c>
      <c r="D35" s="181">
        <v>44562</v>
      </c>
      <c r="E35" s="66"/>
      <c r="F35" s="66"/>
      <c r="G35" s="66"/>
      <c r="H35" s="66"/>
      <c r="I35" s="66"/>
      <c r="J35" s="66"/>
      <c r="K35" s="67" t="s">
        <v>15</v>
      </c>
    </row>
  </sheetData>
  <mergeCells count="6">
    <mergeCell ref="A23:A30"/>
    <mergeCell ref="A5:A8"/>
    <mergeCell ref="A9:A12"/>
    <mergeCell ref="A13:A16"/>
    <mergeCell ref="A17:A20"/>
    <mergeCell ref="A21:A22"/>
  </mergeCells>
  <hyperlinks>
    <hyperlink ref="B5" r:id="rId1" tooltip="Installation of insulation in an uninsulated ceiling" display="https://www.energymining.sa.gov.au/__data/assets/pdf_file/0007/672640/REPS-specification-BS1A.pdf"/>
    <hyperlink ref="B6" r:id="rId2" display="https://www.energymining.sa.gov.au/__data/assets/pdf_file/0008/672641/REPS-specification-BS1B.pdf"/>
    <hyperlink ref="B7" r:id="rId3" tooltip="Building sealing activities" display="https://www.energymining.sa.gov.au/__data/assets/pdf_file/0009/672642/REPS-specification-BS2.pdf"/>
    <hyperlink ref="B8" r:id="rId4" tooltip="Secondary glazing retrofit" display="https://www.energymining.sa.gov.au/__data/assets/pdf_file/0010/672643/REPS-specification-BS3B.pdf"/>
    <hyperlink ref="B9" r:id="rId5" tooltip="Install an efficient new reverse cycle air conditioner (non-ducted)" display="https://www.energymining.sa.gov.au/__data/assets/pdf_file/0005/672647/REPS-specification-HC2A.pdf"/>
    <hyperlink ref="B10" r:id="rId6" tooltip="Install an efficient new reverse cycle air conditioner (ducted or Multi-Split)" display="https://www.energymining.sa.gov.au/__data/assets/pdf_file/0006/672648/REPS-specification-HC2B.pdf"/>
    <hyperlink ref="B11" r:id="rId7" tooltip="Connecting a new or existing HVAC to an approved DR Aggregator (ducted and non-ducted)" display="https://www.energymining.sa.gov.au/__data/assets/pdf_file/0007/672649/REPS-specification-HC2C.pdf"/>
    <hyperlink ref="B12" r:id="rId8" tooltip="Install an efficient new ducted evaporative air conditioner" display="https://www.energymining.sa.gov.au/__data/assets/pdf_file/0006/676608/HC3_-_Install_an_Efficient_New_Ducted_Evaporative_Air_Conditioner_Residential_and_Small_Energy_Consuming_Customers_Only.pdf"/>
    <hyperlink ref="B13" r:id="rId9" tooltip="Replace or upgrade water heater" display="https://www.energymining.sa.gov.au/__data/assets/pdf_file/0008/672659/REPS_Activity_WH1_-_Replace_or_Upgrade_Water_Heater_Residential_and_Small_Energy_Consuming_Customers_Only.pdf"/>
    <hyperlink ref="B14" r:id="rId10" tooltip="Replace an inefficient showerhead with an efficient showerhead" display="https://www.energymining.sa.gov.au/__data/assets/pdf_file/0009/672660/REPS-specification-WH2.pdf"/>
    <hyperlink ref="B15" r:id="rId11" tooltip="Switching electric (Heat Pump or Resistance) water heater to tariff with solar sponge and off-peak blocks" display="https://www.energymining.sa.gov.au/__data/assets/pdf_file/0010/672661/REPS-specification-WH3.pdf"/>
    <hyperlink ref="B16" r:id="rId12" tooltip="Connecting a new or existing electric heat pump water heater to an approved DR Aggregator" display="https://www.energymining.sa.gov.au/__data/assets/pdf_file/0011/672662/REPS-specification-WH4.pdf"/>
    <hyperlink ref="B17" r:id="rId13" tooltip="Install LED general purpose lamp" display="https://www.energymining.sa.gov.au/__data/assets/pdf_file/0008/672650/REPS-specification-L1.pdf"/>
    <hyperlink ref="B18" r:id="rId14" tooltip="Install LED down-light of LED down-light luminaire" display="https://www.energymining.sa.gov.au/__data/assets/pdf_file/0009/672651/REPS-specification-L2.pdf"/>
    <hyperlink ref="B19" r:id="rId15" tooltip="Replace halogen floodlight luminaire" display="https://www.energymining.sa.gov.au/__data/assets/pdf_file/0010/672652/REPS-specification-L3.pdf"/>
    <hyperlink ref="B20" r:id="rId16" tooltip="Commercial lighting upgrade" display="https://www.energymining.sa.gov.au/__data/assets/pdf_file/0003/672645/REPS-specification-CL1.pdf"/>
    <hyperlink ref="B21" r:id="rId17" tooltip="Install standby power controller – Audio Visual" display="https://www.energymining.sa.gov.au/__data/assets/pdf_file/0004/672655/REPS-specification-SPC1.pdf"/>
    <hyperlink ref="B22" r:id="rId18" tooltip="Install standby power controller – Information Technology" display="https://www.energymining.sa.gov.au/__data/assets/pdf_file/0005/672656/REPS-specification-SPC2.pdf"/>
    <hyperlink ref="B23" r:id="rId19" tooltip="Purchase high efficiency new refrigerator or refrigerator-freezer" display="https://www.energymining.sa.gov.au/__data/assets/pdf_file/0003/672663/REPS-specification-APP1A.pdf"/>
    <hyperlink ref="B24" r:id="rId20" tooltip="Purchase a high efficiency new freezer" display="https://www.energymining.sa.gov.au/__data/assets/pdf_file/0004/672664/REPS-specification-APP1B.pdf"/>
    <hyperlink ref="B25" r:id="rId21" tooltip="Purchase high efficiency new clothes dryer" display="https://www.energymining.sa.gov.au/__data/assets/pdf_file/0005/672665/REPS-specification-APP1D.pdf"/>
    <hyperlink ref="B26" r:id="rId22" tooltip="Remove and dispose of an unwanted refrigerator or freezer" display="https://www.energymining.sa.gov.au/__data/assets/pdf_file/0004/672637/REPS-specification-APP2.pdf"/>
    <hyperlink ref="B27" r:id="rId23" tooltip="Install a high efficiency pool pump" display="https://www.energymining.sa.gov.au/__data/assets/pdf_file/0005/672638/REPS-specification-APP3.pdf"/>
    <hyperlink ref="B28" r:id="rId24" tooltip="Connecting a new or existing pool pump to an approved DR aggregator" display="https://www.energymining.sa.gov.au/__data/assets/pdf_file/0006/672639/REPS-specification-APP4.pdf"/>
    <hyperlink ref="B29" r:id="rId25" tooltip="Connecting a new or existing EV charger to an approved DR aggregator" display="https://www.energymining.sa.gov.au/__data/assets/pdf_file/0004/672646/REPS-specification-EV1.pdf"/>
    <hyperlink ref="B30" r:id="rId26" tooltip="Install a high efficiency refrigerated display cabinet" display="https://www.energymining.sa.gov.au/__data/assets/pdf_file/0003/672654/REPS-specification-RDC1.pdf"/>
    <hyperlink ref="B31" r:id="rId27" tooltip="Switch household electricity plan from single rate tariff to Time of Use (TOU) tariff" display="https://www.energymining.sa.gov.au/__data/assets/pdf_file/0006/672657/REPS-specification-TOU1.pdf"/>
    <hyperlink ref="B32" r:id="rId28" tooltip="Connecting a new or existing battery to an approved virtual power plant" display="https://www.energymining.sa.gov.au/__data/assets/pdf_file/0007/672658/REPS-specification-VPP1.pdf"/>
    <hyperlink ref="B33" r:id="rId29" tooltip="NABERS Building Demand Savings" display="https://www.energymining.sa.gov.au/__data/assets/pdf_file/0011/672653/REPS-specification-NB1.pdf"/>
    <hyperlink ref="B34" r:id="rId30" tooltip="Commercial and Industrial Demand Savings (Project Impact Assessment with Measurement &amp;amp; Verification (PIAM and V DM)" display="https://www.energymining.sa.gov.au/__data/assets/pdf_file/0011/672644/REPS-specification-CD1.pdf"/>
    <hyperlink ref="B35" r:id="rId31" tooltip="Improve energy productivity - large facilities" display="Improve energy productivity - large facilities (effective from 1 January 2022)"/>
  </hyperlinks>
  <printOptions/>
  <pageMargins left="0.7" right="0.7" top="0.75" bottom="0.75" header="0.3" footer="0.3"/>
  <pageSetup horizontalDpi="600" verticalDpi="600" orientation="portrait" paperSize="9" r:id="rId3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etadata xmlns="http://www.objective.com/ecm/document/metadata/27F7A8C78DF04EBC86FB9400C077E1D8" version="1.0.0">
  <systemFields>
    <field name="Objective-Id">
      <value order="0">A2927590</value>
    </field>
    <field name="Objective-Title">
      <value order="0">20230516 - REPS Time Series Data</value>
    </field>
    <field name="Objective-Description">
      <value order="0"/>
    </field>
    <field name="Objective-CreationStamp">
      <value order="0">2023-06-07T06:21:19Z</value>
    </field>
    <field name="Objective-IsApproved">
      <value order="0">false</value>
    </field>
    <field name="Objective-IsPublished">
      <value order="0">true</value>
    </field>
    <field name="Objective-DatePublished">
      <value order="0">2023-06-08T03:41:50Z</value>
    </field>
    <field name="Objective-ModificationStamp">
      <value order="0">2023-06-08T03:46:21Z</value>
    </field>
    <field name="Objective-Owner">
      <value order="0">Vine, Simon</value>
    </field>
    <field name="Objective-Path">
      <value order="0">Objective Global Folder:Classified Object:ESCOSA (Essential Services Commission of SA):RETAILER ENERGY PRODUCTIVITY SCHEME (REPS):MARKET MONITORING:REPS - Market Monitoring - Annual Reporting:2022 REPS Annual Reporting:Public Release</value>
    </field>
    <field name="Objective-Parent">
      <value order="0">Public Release</value>
    </field>
    <field name="Objective-State">
      <value order="0">Published</value>
    </field>
    <field name="Objective-VersionId">
      <value order="0">vA3923696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ESCOSA20/0079</value>
    </field>
    <field name="Objective-Classification">
      <value order="0"/>
    </field>
    <field name="Objective-Caveats">
      <value order="0"/>
    </field>
  </systemFields>
  <catalogues>
    <catalogue name="Electronic Document - ESCOSA Type Catalogue" type="type" ori="id:cA162">
      <field name="Objective-Agency">
        <value order="0">Essential Services Commission of SA (ESCOSA)</value>
      </field>
      <field name="Objective-Branch/Section">
        <value order="0">Essential Services Commission of SA (ESCOSA)</value>
      </field>
      <field name="Objective-Document Type">
        <value order="0">Publication</value>
      </field>
      <field name="Objective-ICS Classification">
        <value order="0">Official</value>
      </field>
      <field name="Objective-ICS Caveat">
        <value order="0"/>
      </field>
      <field name="Objective-ICS Exclusive for">
        <value order="0"/>
      </field>
      <field name="Objective-ICS Information Management Marker">
        <value order="0"/>
      </field>
      <field name="Objective-Connect Creator">
        <value order="0"/>
      </field>
      <field name="Objective-Confidentiality">
        <value order="0"/>
      </field>
      <field name="Objective-Confidentiality Clause">
        <value order="0"/>
      </field>
      <field name="Objective-Integrity">
        <value order="0"/>
      </field>
      <field name="Objective-Availability">
        <value order="0"/>
      </field>
      <field name="Objective-CIA Caveat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7F7A8C78DF04EBC86FB9400C077E1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Lim</dc:creator>
  <cp:keywords/>
  <dc:description/>
  <cp:lastModifiedBy>Debbie Talbot</cp:lastModifiedBy>
  <dcterms:created xsi:type="dcterms:W3CDTF">2022-03-09T22:50:55Z</dcterms:created>
  <dcterms:modified xsi:type="dcterms:W3CDTF">2023-06-19T00:42:39Z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A2927590</vt:lpwstr>
  </property>
  <property fmtid="{D5CDD505-2E9C-101B-9397-08002B2CF9AE}" pid="4" name="Objective-Title">
    <vt:lpwstr>20230516 - REPS Time Series Data</vt:lpwstr>
  </property>
  <property fmtid="{D5CDD505-2E9C-101B-9397-08002B2CF9AE}" pid="5" name="Objective-Description">
    <vt:lpwstr/>
  </property>
  <property fmtid="{D5CDD505-2E9C-101B-9397-08002B2CF9AE}" pid="6" name="Objective-CreationStamp">
    <vt:filetime>2023-06-07T06:21:19Z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2023-06-08T03:41:50Z</vt:filetime>
  </property>
  <property fmtid="{D5CDD505-2E9C-101B-9397-08002B2CF9AE}" pid="10" name="Objective-ModificationStamp">
    <vt:filetime>2023-06-08T03:46:21Z</vt:filetime>
  </property>
  <property fmtid="{D5CDD505-2E9C-101B-9397-08002B2CF9AE}" pid="11" name="Objective-Owner">
    <vt:lpwstr>Vine, Simon</vt:lpwstr>
  </property>
  <property fmtid="{D5CDD505-2E9C-101B-9397-08002B2CF9AE}" pid="12" name="Objective-Path">
    <vt:lpwstr>ESCOSA (Essential Services Commission of SA):RETAILER ENERGY PRODUCTIVITY SCHEME (REPS):MARKET MONITORING:REPS - Market Monitoring - Annual Reporting:2022 REPS Annual Reporting:Public Release:</vt:lpwstr>
  </property>
  <property fmtid="{D5CDD505-2E9C-101B-9397-08002B2CF9AE}" pid="13" name="Objective-Parent">
    <vt:lpwstr>Public Release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vA3923696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ESCOSA20/0079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Jurisdiction">
    <vt:lpwstr>Essential Services Commission of SA (ESCOSA)</vt:lpwstr>
  </property>
  <property fmtid="{D5CDD505-2E9C-101B-9397-08002B2CF9AE}" pid="23" name="Objective-Branch/Section">
    <vt:lpwstr>Essential Services Commission of SA (ESCOSA)</vt:lpwstr>
  </property>
  <property fmtid="{D5CDD505-2E9C-101B-9397-08002B2CF9AE}" pid="24" name="Objective-Document Type">
    <vt:lpwstr>Publication</vt:lpwstr>
  </property>
  <property fmtid="{D5CDD505-2E9C-101B-9397-08002B2CF9AE}" pid="25" name="Objective-Classification ICS">
    <vt:lpwstr>Official</vt:lpwstr>
  </property>
  <property fmtid="{D5CDD505-2E9C-101B-9397-08002B2CF9AE}" pid="26" name="Objective-Caveat (ICS)">
    <vt:lpwstr/>
  </property>
  <property fmtid="{D5CDD505-2E9C-101B-9397-08002B2CF9AE}" pid="27" name="Objective-Exclusive for (ICS)">
    <vt:lpwstr/>
  </property>
  <property fmtid="{D5CDD505-2E9C-101B-9397-08002B2CF9AE}" pid="28" name="Objective-Information Management Marker (ICS)">
    <vt:lpwstr/>
  </property>
  <property fmtid="{D5CDD505-2E9C-101B-9397-08002B2CF9AE}" pid="29" name="Objective-Connect Creator">
    <vt:lpwstr/>
  </property>
  <property fmtid="{D5CDD505-2E9C-101B-9397-08002B2CF9AE}" pid="30" name="Objective-Confidentiality">
    <vt:lpwstr/>
  </property>
  <property fmtid="{D5CDD505-2E9C-101B-9397-08002B2CF9AE}" pid="31" name="Objective-Confidentiality Clause">
    <vt:lpwstr/>
  </property>
  <property fmtid="{D5CDD505-2E9C-101B-9397-08002B2CF9AE}" pid="32" name="Objective-Integrity">
    <vt:lpwstr/>
  </property>
  <property fmtid="{D5CDD505-2E9C-101B-9397-08002B2CF9AE}" pid="33" name="Objective-Availability">
    <vt:lpwstr/>
  </property>
  <property fmtid="{D5CDD505-2E9C-101B-9397-08002B2CF9AE}" pid="34" name="Objective-Caveat (CIA)">
    <vt:lpwstr/>
  </property>
  <property fmtid="{D5CDD505-2E9C-101B-9397-08002B2CF9AE}" pid="35" name="Objective-Comment">
    <vt:lpwstr/>
  </property>
  <property fmtid="{D5CDD505-2E9C-101B-9397-08002B2CF9AE}" pid="36" name="Objective-Jurisdiction [system]">
    <vt:lpwstr>Essential Services Commission of SA (ESCOSA)</vt:lpwstr>
  </property>
  <property fmtid="{D5CDD505-2E9C-101B-9397-08002B2CF9AE}" pid="37" name="Objective-Branch/Section [system]">
    <vt:lpwstr>Essential Services Commission of SA (ESCOSA)</vt:lpwstr>
  </property>
  <property fmtid="{D5CDD505-2E9C-101B-9397-08002B2CF9AE}" pid="38" name="Objective-Document Type [system]">
    <vt:lpwstr>Publication</vt:lpwstr>
  </property>
  <property fmtid="{D5CDD505-2E9C-101B-9397-08002B2CF9AE}" pid="39" name="Objective-Classification ICS [system]">
    <vt:lpwstr>Official</vt:lpwstr>
  </property>
  <property fmtid="{D5CDD505-2E9C-101B-9397-08002B2CF9AE}" pid="40" name="Objective-Caveat (ICS) [system]">
    <vt:lpwstr/>
  </property>
  <property fmtid="{D5CDD505-2E9C-101B-9397-08002B2CF9AE}" pid="41" name="Objective-Exclusive for (ICS) [system]">
    <vt:lpwstr/>
  </property>
  <property fmtid="{D5CDD505-2E9C-101B-9397-08002B2CF9AE}" pid="42" name="Objective-Information Management Marker (ICS) [system]">
    <vt:lpwstr/>
  </property>
  <property fmtid="{D5CDD505-2E9C-101B-9397-08002B2CF9AE}" pid="43" name="Objective-Connect Creator [system]">
    <vt:lpwstr/>
  </property>
  <property fmtid="{D5CDD505-2E9C-101B-9397-08002B2CF9AE}" pid="44" name="Objective-Confidentiality [system]">
    <vt:lpwstr/>
  </property>
  <property fmtid="{D5CDD505-2E9C-101B-9397-08002B2CF9AE}" pid="45" name="Objective-Confidentiality Clause [system]">
    <vt:lpwstr/>
  </property>
  <property fmtid="{D5CDD505-2E9C-101B-9397-08002B2CF9AE}" pid="46" name="Objective-Integrity [system]">
    <vt:lpwstr/>
  </property>
  <property fmtid="{D5CDD505-2E9C-101B-9397-08002B2CF9AE}" pid="47" name="Objective-Availability [system]">
    <vt:lpwstr/>
  </property>
  <property fmtid="{D5CDD505-2E9C-101B-9397-08002B2CF9AE}" pid="48" name="Objective-Caveat (CIA) [system]">
    <vt:lpwstr/>
  </property>
  <property fmtid="{D5CDD505-2E9C-101B-9397-08002B2CF9AE}" pid="49" name="Objective-Agency">
    <vt:lpwstr>Essential Services Commission of SA (ESCOSA)</vt:lpwstr>
  </property>
  <property fmtid="{D5CDD505-2E9C-101B-9397-08002B2CF9AE}" pid="50" name="Objective-ICS Classification">
    <vt:lpwstr>Official</vt:lpwstr>
  </property>
  <property fmtid="{D5CDD505-2E9C-101B-9397-08002B2CF9AE}" pid="51" name="Objective-ICS Caveat">
    <vt:lpwstr/>
  </property>
  <property fmtid="{D5CDD505-2E9C-101B-9397-08002B2CF9AE}" pid="52" name="Objective-ICS Exclusive for">
    <vt:lpwstr/>
  </property>
  <property fmtid="{D5CDD505-2E9C-101B-9397-08002B2CF9AE}" pid="53" name="Objective-ICS Information Management Marker">
    <vt:lpwstr/>
  </property>
  <property fmtid="{D5CDD505-2E9C-101B-9397-08002B2CF9AE}" pid="54" name="Objective-CIA Caveat">
    <vt:lpwstr/>
  </property>
  <property fmtid="{D5CDD505-2E9C-101B-9397-08002B2CF9AE}" pid="55" name="Objective-Agency [system]">
    <vt:lpwstr>Essential Services Commission of SA (ESCOSA)</vt:lpwstr>
  </property>
  <property fmtid="{D5CDD505-2E9C-101B-9397-08002B2CF9AE}" pid="56" name="Objective-ICS Classification [system]">
    <vt:lpwstr>Official</vt:lpwstr>
  </property>
  <property fmtid="{D5CDD505-2E9C-101B-9397-08002B2CF9AE}" pid="57" name="Objective-ICS Caveat [system]">
    <vt:lpwstr/>
  </property>
  <property fmtid="{D5CDD505-2E9C-101B-9397-08002B2CF9AE}" pid="58" name="Objective-ICS Exclusive for [system]">
    <vt:lpwstr/>
  </property>
  <property fmtid="{D5CDD505-2E9C-101B-9397-08002B2CF9AE}" pid="59" name="Objective-ICS Information Management Marker [system]">
    <vt:lpwstr/>
  </property>
  <property fmtid="{D5CDD505-2E9C-101B-9397-08002B2CF9AE}" pid="60" name="Objective-CIA Caveat [system]">
    <vt:lpwstr/>
  </property>
</Properties>
</file>